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xl/attachedToolbars.bin" ContentType="application/vnd.ms-excel.attachedToolbars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G:\D S V\05_Schraubfachakademie\01_Ausbildung\03_Basiswissen Reibungszahlen\02.5_Seminar 15. + 16. Mai 2024\07_Seminarunterlagen\Zugaben\"/>
    </mc:Choice>
  </mc:AlternateContent>
  <xr:revisionPtr revIDLastSave="0" documentId="13_ncr:1_{420341DE-6307-4287-B0DD-C4C4DD5DC39D}" xr6:coauthVersionLast="47" xr6:coauthVersionMax="47" xr10:uidLastSave="{00000000-0000-0000-0000-000000000000}"/>
  <workbookProtection workbookAlgorithmName="SHA-512" workbookHashValue="OQJ4U1rDpR7RaxcZl6oGaFsvD+5bhssRr3vTkzB4r0+UHxEOCh2XwjFX5nYITE/bSwn3KvomzbyBJycvr1eJ9w==" workbookSaltValue="LwzKh0JV8VrVyTqqJ8uG+A==" workbookSpinCount="100000" lockStructure="1"/>
  <bookViews>
    <workbookView xWindow="-120" yWindow="-120" windowWidth="29040" windowHeight="15840" firstSheet="2" activeTab="2" xr2:uid="{00000000-000D-0000-FFFF-FFFF00000000}"/>
  </bookViews>
  <sheets>
    <sheet name="Hintergrund (Beispiel 1)" sheetId="10" state="hidden" r:id="rId1"/>
    <sheet name="Hintergrund (Beispiel 2)" sheetId="12" state="hidden" r:id="rId2"/>
    <sheet name="Erläuterung" sheetId="13" r:id="rId3"/>
    <sheet name="T ; Tb ; Tth" sheetId="11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" i="12" l="1"/>
  <c r="L6" i="12"/>
  <c r="L7" i="12"/>
  <c r="L8" i="12"/>
  <c r="L9" i="12"/>
  <c r="L10" i="12"/>
  <c r="L11" i="12"/>
  <c r="L12" i="12"/>
  <c r="L13" i="12"/>
  <c r="M13" i="12" s="1"/>
  <c r="L14" i="12"/>
  <c r="L15" i="12"/>
  <c r="L16" i="12"/>
  <c r="L17" i="12"/>
  <c r="L18" i="12"/>
  <c r="L19" i="12"/>
  <c r="L20" i="12"/>
  <c r="L21" i="12"/>
  <c r="L22" i="12"/>
  <c r="L23" i="12"/>
  <c r="L24" i="12"/>
  <c r="L25" i="12"/>
  <c r="M25" i="12" s="1"/>
  <c r="L26" i="12"/>
  <c r="L27" i="12"/>
  <c r="L28" i="12"/>
  <c r="L29" i="12"/>
  <c r="L30" i="12"/>
  <c r="L31" i="12"/>
  <c r="L32" i="12"/>
  <c r="L33" i="12"/>
  <c r="L34" i="12"/>
  <c r="L4" i="12"/>
  <c r="K5" i="12"/>
  <c r="K6" i="12"/>
  <c r="K7" i="12"/>
  <c r="K8" i="12"/>
  <c r="K9" i="12"/>
  <c r="K10" i="12"/>
  <c r="K11" i="12"/>
  <c r="K12" i="12"/>
  <c r="K13" i="12"/>
  <c r="K14" i="12"/>
  <c r="K15" i="12"/>
  <c r="K16" i="12"/>
  <c r="K17" i="12"/>
  <c r="K18" i="12"/>
  <c r="K19" i="12"/>
  <c r="K20" i="12"/>
  <c r="K21" i="12"/>
  <c r="K22" i="12"/>
  <c r="K23" i="12"/>
  <c r="K24" i="12"/>
  <c r="K25" i="12"/>
  <c r="K26" i="12"/>
  <c r="K27" i="12"/>
  <c r="K28" i="12"/>
  <c r="K29" i="12"/>
  <c r="K30" i="12"/>
  <c r="K31" i="12"/>
  <c r="K32" i="12"/>
  <c r="K33" i="12"/>
  <c r="K34" i="12"/>
  <c r="K4" i="12"/>
  <c r="G4" i="10"/>
  <c r="G4" i="12"/>
  <c r="C4" i="12"/>
  <c r="B5" i="12"/>
  <c r="B6" i="12"/>
  <c r="B7" i="12"/>
  <c r="B8" i="12"/>
  <c r="B9" i="12"/>
  <c r="B10" i="12"/>
  <c r="B11" i="12"/>
  <c r="B12" i="12"/>
  <c r="D12" i="12" s="1"/>
  <c r="B13" i="12"/>
  <c r="B14" i="12"/>
  <c r="B15" i="12"/>
  <c r="B16" i="12"/>
  <c r="B17" i="12"/>
  <c r="B18" i="12"/>
  <c r="B19" i="12"/>
  <c r="B20" i="12"/>
  <c r="B21" i="12"/>
  <c r="B22" i="12"/>
  <c r="B23" i="12"/>
  <c r="B24" i="12"/>
  <c r="B25" i="12"/>
  <c r="B26" i="12"/>
  <c r="B27" i="12"/>
  <c r="B28" i="12"/>
  <c r="B29" i="12"/>
  <c r="B30" i="12"/>
  <c r="B31" i="12"/>
  <c r="B32" i="12"/>
  <c r="D32" i="12" s="1"/>
  <c r="B33" i="12"/>
  <c r="B34" i="12"/>
  <c r="B4" i="12"/>
  <c r="A5" i="12"/>
  <c r="A6" i="12"/>
  <c r="A7" i="12"/>
  <c r="A8" i="12"/>
  <c r="A9" i="12"/>
  <c r="A10" i="12"/>
  <c r="A11" i="12"/>
  <c r="A12" i="12"/>
  <c r="A13" i="12"/>
  <c r="A14" i="12"/>
  <c r="A15" i="12"/>
  <c r="A16" i="12"/>
  <c r="A17" i="12"/>
  <c r="A18" i="12"/>
  <c r="A19" i="12"/>
  <c r="A20" i="12"/>
  <c r="A21" i="12"/>
  <c r="A22" i="12"/>
  <c r="A23" i="12"/>
  <c r="A24" i="12"/>
  <c r="A25" i="12"/>
  <c r="A26" i="12"/>
  <c r="A27" i="12"/>
  <c r="A28" i="12"/>
  <c r="A29" i="12"/>
  <c r="A30" i="12"/>
  <c r="A31" i="12"/>
  <c r="A32" i="12"/>
  <c r="A33" i="12"/>
  <c r="A34" i="12"/>
  <c r="A4" i="12"/>
  <c r="M33" i="12"/>
  <c r="D28" i="12"/>
  <c r="M17" i="12"/>
  <c r="D17" i="12"/>
  <c r="D8" i="12"/>
  <c r="E8" i="12" s="1"/>
  <c r="H2" i="12"/>
  <c r="H29" i="12" s="1"/>
  <c r="H2" i="10"/>
  <c r="H3" i="10" s="1"/>
  <c r="L5" i="10"/>
  <c r="L6" i="10"/>
  <c r="L7" i="10"/>
  <c r="L8" i="10"/>
  <c r="L9" i="10"/>
  <c r="L10" i="10"/>
  <c r="L11" i="10"/>
  <c r="L12" i="10"/>
  <c r="L13" i="10"/>
  <c r="L14" i="10"/>
  <c r="L15" i="10"/>
  <c r="L16" i="10"/>
  <c r="L17" i="10"/>
  <c r="L18" i="10"/>
  <c r="L19" i="10"/>
  <c r="L20" i="10"/>
  <c r="L21" i="10"/>
  <c r="L22" i="10"/>
  <c r="L23" i="10"/>
  <c r="L24" i="10"/>
  <c r="L25" i="10"/>
  <c r="L26" i="10"/>
  <c r="L27" i="10"/>
  <c r="L28" i="10"/>
  <c r="L29" i="10"/>
  <c r="L30" i="10"/>
  <c r="L31" i="10"/>
  <c r="L32" i="10"/>
  <c r="L33" i="10"/>
  <c r="L34" i="10"/>
  <c r="L4" i="10"/>
  <c r="K5" i="10"/>
  <c r="K6" i="10"/>
  <c r="K7" i="10"/>
  <c r="K8" i="10"/>
  <c r="K9" i="10"/>
  <c r="K10" i="10"/>
  <c r="K11" i="10"/>
  <c r="K12" i="10"/>
  <c r="K13" i="10"/>
  <c r="K14" i="10"/>
  <c r="K15" i="10"/>
  <c r="K16" i="10"/>
  <c r="K17" i="10"/>
  <c r="K18" i="10"/>
  <c r="K19" i="10"/>
  <c r="K20" i="10"/>
  <c r="K21" i="10"/>
  <c r="K22" i="10"/>
  <c r="K23" i="10"/>
  <c r="K24" i="10"/>
  <c r="K25" i="10"/>
  <c r="K26" i="10"/>
  <c r="K27" i="10"/>
  <c r="K28" i="10"/>
  <c r="K29" i="10"/>
  <c r="K30" i="10"/>
  <c r="K31" i="10"/>
  <c r="K32" i="10"/>
  <c r="K33" i="10"/>
  <c r="K34" i="10"/>
  <c r="K4" i="10"/>
  <c r="B5" i="10"/>
  <c r="B6" i="10"/>
  <c r="B7" i="10"/>
  <c r="B8" i="10"/>
  <c r="B9" i="10"/>
  <c r="B10" i="10"/>
  <c r="B11" i="10"/>
  <c r="B12" i="10"/>
  <c r="B13" i="10"/>
  <c r="B14" i="10"/>
  <c r="B15" i="10"/>
  <c r="B16" i="10"/>
  <c r="B17" i="10"/>
  <c r="B18" i="10"/>
  <c r="B19" i="10"/>
  <c r="B20" i="10"/>
  <c r="B21" i="10"/>
  <c r="B22" i="10"/>
  <c r="B23" i="10"/>
  <c r="B24" i="10"/>
  <c r="B25" i="10"/>
  <c r="B26" i="10"/>
  <c r="B27" i="10"/>
  <c r="B28" i="10"/>
  <c r="B29" i="10"/>
  <c r="B30" i="10"/>
  <c r="B31" i="10"/>
  <c r="B32" i="10"/>
  <c r="B33" i="10"/>
  <c r="B34" i="10"/>
  <c r="B4" i="10"/>
  <c r="A5" i="10"/>
  <c r="A6" i="10"/>
  <c r="A7" i="10"/>
  <c r="A8" i="10"/>
  <c r="A9" i="10"/>
  <c r="A10" i="10"/>
  <c r="A11" i="10"/>
  <c r="A12" i="10"/>
  <c r="A13" i="10"/>
  <c r="A14" i="10"/>
  <c r="A15" i="10"/>
  <c r="A16" i="10"/>
  <c r="A17" i="10"/>
  <c r="A18" i="10"/>
  <c r="A19" i="10"/>
  <c r="A20" i="10"/>
  <c r="A21" i="10"/>
  <c r="A22" i="10"/>
  <c r="A23" i="10"/>
  <c r="A24" i="10"/>
  <c r="A25" i="10"/>
  <c r="A26" i="10"/>
  <c r="A27" i="10"/>
  <c r="A28" i="10"/>
  <c r="A29" i="10"/>
  <c r="A30" i="10"/>
  <c r="A31" i="10"/>
  <c r="A32" i="10"/>
  <c r="A33" i="10"/>
  <c r="A34" i="10"/>
  <c r="A4" i="10"/>
  <c r="C4" i="10"/>
  <c r="M23" i="12" l="1"/>
  <c r="D23" i="12"/>
  <c r="E23" i="12" s="1"/>
  <c r="D33" i="12"/>
  <c r="E33" i="12" s="1"/>
  <c r="F33" i="12" s="1"/>
  <c r="J33" i="12" s="1"/>
  <c r="O33" i="12" s="1"/>
  <c r="D24" i="12"/>
  <c r="E24" i="12" s="1"/>
  <c r="D16" i="12"/>
  <c r="E16" i="12" s="1"/>
  <c r="D14" i="12"/>
  <c r="E14" i="12" s="1"/>
  <c r="F14" i="12" s="1"/>
  <c r="J14" i="12" s="1"/>
  <c r="D6" i="12"/>
  <c r="E6" i="12" s="1"/>
  <c r="F6" i="12" s="1"/>
  <c r="J6" i="12" s="1"/>
  <c r="D20" i="12"/>
  <c r="E20" i="12" s="1"/>
  <c r="F20" i="12" s="1"/>
  <c r="J20" i="12" s="1"/>
  <c r="D4" i="12"/>
  <c r="E4" i="12" s="1"/>
  <c r="F4" i="12" s="1"/>
  <c r="J4" i="12" s="1"/>
  <c r="D25" i="12"/>
  <c r="E25" i="12" s="1"/>
  <c r="F25" i="12" s="1"/>
  <c r="J25" i="12" s="1"/>
  <c r="O25" i="12" s="1"/>
  <c r="D9" i="12"/>
  <c r="E9" i="12" s="1"/>
  <c r="F9" i="12" s="1"/>
  <c r="J9" i="12" s="1"/>
  <c r="D18" i="12"/>
  <c r="E18" i="12" s="1"/>
  <c r="F18" i="12" s="1"/>
  <c r="J18" i="12" s="1"/>
  <c r="M4" i="12"/>
  <c r="M28" i="12"/>
  <c r="M20" i="12"/>
  <c r="M12" i="12"/>
  <c r="M9" i="12"/>
  <c r="M34" i="12"/>
  <c r="M18" i="12"/>
  <c r="M15" i="12"/>
  <c r="M7" i="12"/>
  <c r="M32" i="12"/>
  <c r="M24" i="12"/>
  <c r="M16" i="12"/>
  <c r="M8" i="12"/>
  <c r="M30" i="12"/>
  <c r="M22" i="12"/>
  <c r="M14" i="12"/>
  <c r="M6" i="12"/>
  <c r="D30" i="12"/>
  <c r="E30" i="12" s="1"/>
  <c r="F30" i="12" s="1"/>
  <c r="J30" i="12" s="1"/>
  <c r="D26" i="12"/>
  <c r="E26" i="12" s="1"/>
  <c r="F26" i="12" s="1"/>
  <c r="J26" i="12" s="1"/>
  <c r="D22" i="12"/>
  <c r="E22" i="12" s="1"/>
  <c r="F22" i="12" s="1"/>
  <c r="J22" i="12" s="1"/>
  <c r="D15" i="12"/>
  <c r="E15" i="12" s="1"/>
  <c r="F15" i="12" s="1"/>
  <c r="J15" i="12" s="1"/>
  <c r="R15" i="12" s="1"/>
  <c r="M29" i="12"/>
  <c r="M21" i="12"/>
  <c r="M27" i="12"/>
  <c r="M11" i="12"/>
  <c r="M26" i="12"/>
  <c r="M10" i="12"/>
  <c r="M19" i="12"/>
  <c r="M31" i="12"/>
  <c r="H4" i="12"/>
  <c r="Z4" i="12" s="1"/>
  <c r="H14" i="12"/>
  <c r="H22" i="12"/>
  <c r="Y22" i="12" s="1"/>
  <c r="H3" i="12"/>
  <c r="AG5" i="12" s="1"/>
  <c r="H6" i="12"/>
  <c r="Y6" i="12" s="1"/>
  <c r="H30" i="12"/>
  <c r="Y30" i="12" s="1"/>
  <c r="D5" i="12"/>
  <c r="E5" i="12" s="1"/>
  <c r="F5" i="12" s="1"/>
  <c r="J5" i="12" s="1"/>
  <c r="D27" i="12"/>
  <c r="D19" i="12"/>
  <c r="E19" i="12" s="1"/>
  <c r="F19" i="12" s="1"/>
  <c r="J19" i="12" s="1"/>
  <c r="D11" i="12"/>
  <c r="E11" i="12" s="1"/>
  <c r="F11" i="12" s="1"/>
  <c r="J11" i="12" s="1"/>
  <c r="D34" i="12"/>
  <c r="E34" i="12" s="1"/>
  <c r="F34" i="12" s="1"/>
  <c r="J34" i="12" s="1"/>
  <c r="D10" i="12"/>
  <c r="E10" i="12" s="1"/>
  <c r="F10" i="12" s="1"/>
  <c r="J10" i="12" s="1"/>
  <c r="D31" i="12"/>
  <c r="E31" i="12" s="1"/>
  <c r="F31" i="12" s="1"/>
  <c r="J31" i="12" s="1"/>
  <c r="D7" i="12"/>
  <c r="E7" i="12" s="1"/>
  <c r="F7" i="12" s="1"/>
  <c r="J7" i="12" s="1"/>
  <c r="D21" i="12"/>
  <c r="E21" i="12" s="1"/>
  <c r="F21" i="12" s="1"/>
  <c r="J21" i="12" s="1"/>
  <c r="D29" i="12"/>
  <c r="E29" i="12" s="1"/>
  <c r="F29" i="12" s="1"/>
  <c r="J29" i="12" s="1"/>
  <c r="D13" i="12"/>
  <c r="E13" i="12" s="1"/>
  <c r="F13" i="12" s="1"/>
  <c r="J13" i="12" s="1"/>
  <c r="E32" i="12"/>
  <c r="F32" i="12" s="1"/>
  <c r="J32" i="12" s="1"/>
  <c r="E17" i="12"/>
  <c r="F17" i="12" s="1"/>
  <c r="J17" i="12" s="1"/>
  <c r="Y29" i="12"/>
  <c r="X29" i="12"/>
  <c r="F8" i="12"/>
  <c r="J8" i="12" s="1"/>
  <c r="Z29" i="12"/>
  <c r="M5" i="12"/>
  <c r="E27" i="12"/>
  <c r="F27" i="12" s="1"/>
  <c r="J27" i="12" s="1"/>
  <c r="H7" i="12"/>
  <c r="H15" i="12"/>
  <c r="H23" i="12"/>
  <c r="H31" i="12"/>
  <c r="H8" i="12"/>
  <c r="H16" i="12"/>
  <c r="H24" i="12"/>
  <c r="H32" i="12"/>
  <c r="H9" i="12"/>
  <c r="H17" i="12"/>
  <c r="H25" i="12"/>
  <c r="H33" i="12"/>
  <c r="H10" i="12"/>
  <c r="E12" i="12"/>
  <c r="F12" i="12" s="1"/>
  <c r="J12" i="12" s="1"/>
  <c r="H18" i="12"/>
  <c r="H26" i="12"/>
  <c r="E28" i="12"/>
  <c r="F28" i="12" s="1"/>
  <c r="J28" i="12" s="1"/>
  <c r="H34" i="12"/>
  <c r="H5" i="12"/>
  <c r="H11" i="12"/>
  <c r="H19" i="12"/>
  <c r="H27" i="12"/>
  <c r="H12" i="12"/>
  <c r="H20" i="12"/>
  <c r="H28" i="12"/>
  <c r="H13" i="12"/>
  <c r="H21" i="12"/>
  <c r="D34" i="10"/>
  <c r="E34" i="10" s="1"/>
  <c r="F34" i="10" s="1"/>
  <c r="J34" i="10" s="1"/>
  <c r="D19" i="10"/>
  <c r="E19" i="10" s="1"/>
  <c r="F19" i="10" s="1"/>
  <c r="J19" i="10" s="1"/>
  <c r="D29" i="10"/>
  <c r="E29" i="10" s="1"/>
  <c r="F29" i="10" s="1"/>
  <c r="J29" i="10" s="1"/>
  <c r="P29" i="10" s="1"/>
  <c r="D5" i="10"/>
  <c r="E5" i="10" s="1"/>
  <c r="F5" i="10" s="1"/>
  <c r="J5" i="10" s="1"/>
  <c r="M32" i="10"/>
  <c r="M28" i="10"/>
  <c r="M24" i="10"/>
  <c r="M16" i="10"/>
  <c r="M12" i="10"/>
  <c r="M8" i="10"/>
  <c r="M19" i="10"/>
  <c r="D13" i="10"/>
  <c r="E13" i="10" s="1"/>
  <c r="M20" i="10"/>
  <c r="M7" i="10"/>
  <c r="M11" i="10"/>
  <c r="M15" i="10"/>
  <c r="M23" i="10"/>
  <c r="M31" i="10"/>
  <c r="M27" i="10"/>
  <c r="M4" i="10"/>
  <c r="G1" i="11" s="1"/>
  <c r="D33" i="10"/>
  <c r="E33" i="10" s="1"/>
  <c r="F33" i="10" s="1"/>
  <c r="J33" i="10" s="1"/>
  <c r="D9" i="10"/>
  <c r="E9" i="10" s="1"/>
  <c r="F9" i="10" s="1"/>
  <c r="J9" i="10" s="1"/>
  <c r="M34" i="10"/>
  <c r="M30" i="10"/>
  <c r="M26" i="10"/>
  <c r="M22" i="10"/>
  <c r="M18" i="10"/>
  <c r="M14" i="10"/>
  <c r="M10" i="10"/>
  <c r="M6" i="10"/>
  <c r="D26" i="10"/>
  <c r="E26" i="10" s="1"/>
  <c r="F26" i="10" s="1"/>
  <c r="J26" i="10" s="1"/>
  <c r="D25" i="10"/>
  <c r="E25" i="10" s="1"/>
  <c r="F25" i="10" s="1"/>
  <c r="J25" i="10" s="1"/>
  <c r="D31" i="10"/>
  <c r="E31" i="10" s="1"/>
  <c r="F31" i="10" s="1"/>
  <c r="J31" i="10" s="1"/>
  <c r="D23" i="10"/>
  <c r="E23" i="10" s="1"/>
  <c r="F23" i="10" s="1"/>
  <c r="J23" i="10" s="1"/>
  <c r="D15" i="10"/>
  <c r="E15" i="10" s="1"/>
  <c r="F15" i="10" s="1"/>
  <c r="J15" i="10" s="1"/>
  <c r="P15" i="10" s="1"/>
  <c r="D7" i="10"/>
  <c r="E7" i="10" s="1"/>
  <c r="F7" i="10" s="1"/>
  <c r="J7" i="10" s="1"/>
  <c r="M29" i="10"/>
  <c r="M21" i="10"/>
  <c r="M13" i="10"/>
  <c r="M5" i="10"/>
  <c r="D30" i="10"/>
  <c r="E30" i="10" s="1"/>
  <c r="F30" i="10" s="1"/>
  <c r="J30" i="10" s="1"/>
  <c r="D22" i="10"/>
  <c r="E22" i="10" s="1"/>
  <c r="F22" i="10" s="1"/>
  <c r="J22" i="10" s="1"/>
  <c r="N22" i="10" s="1"/>
  <c r="D14" i="10"/>
  <c r="E14" i="10" s="1"/>
  <c r="D6" i="10"/>
  <c r="E6" i="10" s="1"/>
  <c r="D16" i="10"/>
  <c r="E16" i="10" s="1"/>
  <c r="F16" i="10" s="1"/>
  <c r="J16" i="10" s="1"/>
  <c r="D17" i="10"/>
  <c r="E17" i="10" s="1"/>
  <c r="F17" i="10" s="1"/>
  <c r="J17" i="10" s="1"/>
  <c r="Q17" i="10" s="1"/>
  <c r="M33" i="10"/>
  <c r="M25" i="10"/>
  <c r="M17" i="10"/>
  <c r="M9" i="10"/>
  <c r="D32" i="10"/>
  <c r="E32" i="10" s="1"/>
  <c r="F32" i="10" s="1"/>
  <c r="J32" i="10" s="1"/>
  <c r="D8" i="10"/>
  <c r="E8" i="10" s="1"/>
  <c r="F8" i="10" s="1"/>
  <c r="J8" i="10" s="1"/>
  <c r="D21" i="10"/>
  <c r="E21" i="10" s="1"/>
  <c r="F21" i="10" s="1"/>
  <c r="J21" i="10" s="1"/>
  <c r="D24" i="10"/>
  <c r="E24" i="10" s="1"/>
  <c r="F24" i="10" s="1"/>
  <c r="J24" i="10" s="1"/>
  <c r="D27" i="10"/>
  <c r="E27" i="10" s="1"/>
  <c r="F27" i="10" s="1"/>
  <c r="J27" i="10" s="1"/>
  <c r="D11" i="10"/>
  <c r="E11" i="10" s="1"/>
  <c r="F11" i="10" s="1"/>
  <c r="J11" i="10" s="1"/>
  <c r="D18" i="10"/>
  <c r="E18" i="10" s="1"/>
  <c r="F18" i="10" s="1"/>
  <c r="J18" i="10" s="1"/>
  <c r="D10" i="10"/>
  <c r="E10" i="10" s="1"/>
  <c r="F10" i="10" s="1"/>
  <c r="J10" i="10" s="1"/>
  <c r="D28" i="10"/>
  <c r="E28" i="10" s="1"/>
  <c r="F28" i="10" s="1"/>
  <c r="J28" i="10" s="1"/>
  <c r="Q28" i="10" s="1"/>
  <c r="D20" i="10"/>
  <c r="E20" i="10" s="1"/>
  <c r="D12" i="10"/>
  <c r="E12" i="10" s="1"/>
  <c r="F12" i="10" s="1"/>
  <c r="J12" i="10" s="1"/>
  <c r="D4" i="10"/>
  <c r="E4" i="10" s="1"/>
  <c r="F4" i="10" s="1"/>
  <c r="J4" i="10" s="1"/>
  <c r="H4" i="10"/>
  <c r="H14" i="10"/>
  <c r="H11" i="10"/>
  <c r="Z11" i="10" s="1"/>
  <c r="H22" i="10"/>
  <c r="X22" i="10" s="1"/>
  <c r="H12" i="10"/>
  <c r="Z12" i="10" s="1"/>
  <c r="H19" i="10"/>
  <c r="Z19" i="10" s="1"/>
  <c r="H30" i="10"/>
  <c r="X30" i="10" s="1"/>
  <c r="H6" i="10"/>
  <c r="X6" i="10" s="1"/>
  <c r="H27" i="10"/>
  <c r="H9" i="10"/>
  <c r="Y9" i="10" s="1"/>
  <c r="H17" i="10"/>
  <c r="Y17" i="10" s="1"/>
  <c r="H25" i="10"/>
  <c r="Y25" i="10" s="1"/>
  <c r="H33" i="10"/>
  <c r="Y33" i="10" s="1"/>
  <c r="H20" i="10"/>
  <c r="Z20" i="10" s="1"/>
  <c r="H28" i="10"/>
  <c r="Z28" i="10" s="1"/>
  <c r="H7" i="10"/>
  <c r="Y7" i="10" s="1"/>
  <c r="H15" i="10"/>
  <c r="Y15" i="10" s="1"/>
  <c r="H23" i="10"/>
  <c r="Y23" i="10" s="1"/>
  <c r="H31" i="10"/>
  <c r="Y31" i="10" s="1"/>
  <c r="H10" i="10"/>
  <c r="G8" i="11" s="1"/>
  <c r="H18" i="10"/>
  <c r="Z18" i="10" s="1"/>
  <c r="H26" i="10"/>
  <c r="Z26" i="10" s="1"/>
  <c r="H34" i="10"/>
  <c r="Z34" i="10" s="1"/>
  <c r="H5" i="10"/>
  <c r="Z5" i="10" s="1"/>
  <c r="H13" i="10"/>
  <c r="Z13" i="10" s="1"/>
  <c r="H21" i="10"/>
  <c r="H29" i="10"/>
  <c r="Z29" i="10" s="1"/>
  <c r="H8" i="10"/>
  <c r="Y8" i="10" s="1"/>
  <c r="H16" i="10"/>
  <c r="H24" i="10"/>
  <c r="H32" i="10"/>
  <c r="Y32" i="10" s="1"/>
  <c r="AF5" i="10"/>
  <c r="O4" i="12" l="1"/>
  <c r="O9" i="12"/>
  <c r="F23" i="12"/>
  <c r="J23" i="12" s="1"/>
  <c r="N23" i="12" s="1"/>
  <c r="F24" i="12"/>
  <c r="J24" i="12" s="1"/>
  <c r="N24" i="12" s="1"/>
  <c r="F16" i="12"/>
  <c r="J16" i="12" s="1"/>
  <c r="R16" i="12" s="1"/>
  <c r="O6" i="12"/>
  <c r="O27" i="12"/>
  <c r="O14" i="12"/>
  <c r="O22" i="12"/>
  <c r="O15" i="12"/>
  <c r="Q15" i="12"/>
  <c r="N15" i="12"/>
  <c r="W15" i="12" s="1"/>
  <c r="X22" i="12"/>
  <c r="AF5" i="12"/>
  <c r="Y4" i="12"/>
  <c r="X4" i="12"/>
  <c r="Z22" i="12"/>
  <c r="X6" i="12"/>
  <c r="X30" i="12"/>
  <c r="Z30" i="12"/>
  <c r="Z6" i="12"/>
  <c r="P15" i="12"/>
  <c r="Q23" i="12"/>
  <c r="O23" i="12"/>
  <c r="R23" i="12"/>
  <c r="P31" i="12"/>
  <c r="Q31" i="12"/>
  <c r="O31" i="12"/>
  <c r="N31" i="12"/>
  <c r="R31" i="12"/>
  <c r="P7" i="12"/>
  <c r="N7" i="12"/>
  <c r="O7" i="12"/>
  <c r="R7" i="12"/>
  <c r="Q7" i="12"/>
  <c r="P30" i="12"/>
  <c r="N30" i="12"/>
  <c r="R30" i="12"/>
  <c r="Q30" i="12"/>
  <c r="O30" i="12"/>
  <c r="R26" i="12"/>
  <c r="Q26" i="12"/>
  <c r="P26" i="12"/>
  <c r="N26" i="12"/>
  <c r="O26" i="12"/>
  <c r="Q21" i="12"/>
  <c r="P21" i="12"/>
  <c r="N21" i="12"/>
  <c r="R21" i="12"/>
  <c r="O21" i="12"/>
  <c r="R20" i="12"/>
  <c r="Q20" i="12"/>
  <c r="P20" i="12"/>
  <c r="N20" i="12"/>
  <c r="O20" i="12"/>
  <c r="R10" i="12"/>
  <c r="Q10" i="12"/>
  <c r="P10" i="12"/>
  <c r="N10" i="12"/>
  <c r="O10" i="12"/>
  <c r="R19" i="12"/>
  <c r="Q19" i="12"/>
  <c r="P19" i="12"/>
  <c r="N19" i="12"/>
  <c r="O19" i="12"/>
  <c r="R11" i="12"/>
  <c r="Q11" i="12"/>
  <c r="P11" i="12"/>
  <c r="N11" i="12"/>
  <c r="O11" i="12"/>
  <c r="Q13" i="12"/>
  <c r="P13" i="12"/>
  <c r="N13" i="12"/>
  <c r="R13" i="12"/>
  <c r="O13" i="12"/>
  <c r="Q29" i="12"/>
  <c r="P29" i="12"/>
  <c r="N29" i="12"/>
  <c r="R29" i="12"/>
  <c r="O29" i="12"/>
  <c r="R12" i="12"/>
  <c r="Q12" i="12"/>
  <c r="P12" i="12"/>
  <c r="N12" i="12"/>
  <c r="O12" i="12"/>
  <c r="R18" i="12"/>
  <c r="Q18" i="12"/>
  <c r="P18" i="12"/>
  <c r="N18" i="12"/>
  <c r="O18" i="12"/>
  <c r="R34" i="12"/>
  <c r="Q34" i="12"/>
  <c r="P34" i="12"/>
  <c r="N34" i="12"/>
  <c r="O34" i="12"/>
  <c r="Z18" i="12"/>
  <c r="Y18" i="12"/>
  <c r="X18" i="12"/>
  <c r="Z7" i="12"/>
  <c r="Y7" i="12"/>
  <c r="X7" i="12"/>
  <c r="R28" i="12"/>
  <c r="Q28" i="12"/>
  <c r="P28" i="12"/>
  <c r="N28" i="12"/>
  <c r="N16" i="12"/>
  <c r="N8" i="12"/>
  <c r="R8" i="12"/>
  <c r="Q8" i="12"/>
  <c r="P8" i="12"/>
  <c r="O8" i="12"/>
  <c r="O28" i="12"/>
  <c r="Z15" i="12"/>
  <c r="Y15" i="12"/>
  <c r="X15" i="12"/>
  <c r="Z19" i="12"/>
  <c r="Y19" i="12"/>
  <c r="X19" i="12"/>
  <c r="Z32" i="12"/>
  <c r="Y32" i="12"/>
  <c r="X32" i="12"/>
  <c r="O5" i="12"/>
  <c r="Z12" i="12"/>
  <c r="Y12" i="12"/>
  <c r="X12" i="12"/>
  <c r="Z10" i="12"/>
  <c r="Y10" i="12"/>
  <c r="X10" i="12"/>
  <c r="U23" i="12"/>
  <c r="AB23" i="12" s="1"/>
  <c r="Y21" i="12"/>
  <c r="X21" i="12"/>
  <c r="Z21" i="12"/>
  <c r="Z5" i="12"/>
  <c r="Y5" i="12"/>
  <c r="X5" i="12"/>
  <c r="N32" i="12"/>
  <c r="R32" i="12"/>
  <c r="Q32" i="12"/>
  <c r="P32" i="12"/>
  <c r="O32" i="12"/>
  <c r="P24" i="12"/>
  <c r="R27" i="12"/>
  <c r="Q27" i="12"/>
  <c r="P27" i="12"/>
  <c r="N27" i="12"/>
  <c r="Y13" i="12"/>
  <c r="X13" i="12"/>
  <c r="Z13" i="12"/>
  <c r="Z34" i="12"/>
  <c r="Y34" i="12"/>
  <c r="X34" i="12"/>
  <c r="Z33" i="12"/>
  <c r="Y33" i="12"/>
  <c r="X33" i="12"/>
  <c r="Z8" i="12"/>
  <c r="Y8" i="12"/>
  <c r="X8" i="12"/>
  <c r="N33" i="12"/>
  <c r="U33" i="12" s="1"/>
  <c r="AB33" i="12" s="1"/>
  <c r="R33" i="12"/>
  <c r="Q33" i="12"/>
  <c r="P33" i="12"/>
  <c r="R5" i="12"/>
  <c r="Q5" i="12"/>
  <c r="P5" i="12"/>
  <c r="N5" i="12"/>
  <c r="P22" i="12"/>
  <c r="N22" i="12"/>
  <c r="R22" i="12"/>
  <c r="Q22" i="12"/>
  <c r="Z28" i="12"/>
  <c r="Y28" i="12"/>
  <c r="X28" i="12"/>
  <c r="Z25" i="12"/>
  <c r="Y25" i="12"/>
  <c r="X25" i="12"/>
  <c r="Z31" i="12"/>
  <c r="Y31" i="12"/>
  <c r="X31" i="12"/>
  <c r="Z11" i="12"/>
  <c r="Y11" i="12"/>
  <c r="X11" i="12"/>
  <c r="R17" i="12"/>
  <c r="Q17" i="12"/>
  <c r="P17" i="12"/>
  <c r="N17" i="12"/>
  <c r="Z20" i="12"/>
  <c r="Y20" i="12"/>
  <c r="X20" i="12"/>
  <c r="Z26" i="12"/>
  <c r="Y26" i="12"/>
  <c r="X26" i="12"/>
  <c r="Z17" i="12"/>
  <c r="Y17" i="12"/>
  <c r="X17" i="12"/>
  <c r="Z23" i="12"/>
  <c r="Y23" i="12"/>
  <c r="X23" i="12"/>
  <c r="R9" i="12"/>
  <c r="Q9" i="12"/>
  <c r="P9" i="12"/>
  <c r="N9" i="12"/>
  <c r="U9" i="12" s="1"/>
  <c r="AB9" i="12" s="1"/>
  <c r="P14" i="12"/>
  <c r="N14" i="12"/>
  <c r="R14" i="12"/>
  <c r="Q14" i="12"/>
  <c r="R25" i="12"/>
  <c r="Q25" i="12"/>
  <c r="P25" i="12"/>
  <c r="N25" i="12"/>
  <c r="U25" i="12" s="1"/>
  <c r="AB25" i="12" s="1"/>
  <c r="O17" i="12"/>
  <c r="R4" i="12"/>
  <c r="Q4" i="12"/>
  <c r="P4" i="12"/>
  <c r="N4" i="12"/>
  <c r="P6" i="12"/>
  <c r="N6" i="12"/>
  <c r="R6" i="12"/>
  <c r="Q6" i="12"/>
  <c r="Z10" i="10"/>
  <c r="F13" i="10"/>
  <c r="J13" i="10" s="1"/>
  <c r="P13" i="10" s="1"/>
  <c r="Q25" i="10"/>
  <c r="P25" i="10"/>
  <c r="O25" i="10"/>
  <c r="N25" i="10"/>
  <c r="N21" i="10"/>
  <c r="P21" i="10"/>
  <c r="N24" i="10"/>
  <c r="P9" i="10"/>
  <c r="R9" i="10"/>
  <c r="Q9" i="10"/>
  <c r="Q29" i="10"/>
  <c r="N7" i="10"/>
  <c r="O9" i="10"/>
  <c r="N33" i="10"/>
  <c r="N16" i="10"/>
  <c r="O16" i="10"/>
  <c r="P16" i="10"/>
  <c r="R17" i="10"/>
  <c r="P33" i="10"/>
  <c r="P17" i="10"/>
  <c r="P23" i="10"/>
  <c r="Q23" i="10"/>
  <c r="P30" i="10"/>
  <c r="R30" i="10"/>
  <c r="Q31" i="10"/>
  <c r="N31" i="10"/>
  <c r="R31" i="10"/>
  <c r="F14" i="10"/>
  <c r="J14" i="10" s="1"/>
  <c r="P14" i="10" s="1"/>
  <c r="O33" i="10"/>
  <c r="R24" i="10"/>
  <c r="O21" i="10"/>
  <c r="F6" i="10"/>
  <c r="J6" i="10" s="1"/>
  <c r="O6" i="10" s="1"/>
  <c r="N8" i="10"/>
  <c r="R8" i="10"/>
  <c r="P8" i="10"/>
  <c r="O8" i="10"/>
  <c r="N32" i="10"/>
  <c r="P32" i="10"/>
  <c r="R28" i="10"/>
  <c r="Q30" i="10"/>
  <c r="P24" i="10"/>
  <c r="Q16" i="10"/>
  <c r="N30" i="10"/>
  <c r="Q15" i="10"/>
  <c r="Q24" i="10"/>
  <c r="R16" i="10"/>
  <c r="O30" i="10"/>
  <c r="O22" i="10"/>
  <c r="U22" i="10" s="1"/>
  <c r="AB22" i="10" s="1"/>
  <c r="O24" i="10"/>
  <c r="N9" i="10"/>
  <c r="V9" i="10" s="1"/>
  <c r="AC9" i="10" s="1"/>
  <c r="R29" i="10"/>
  <c r="R21" i="10"/>
  <c r="P22" i="10"/>
  <c r="P7" i="10"/>
  <c r="R15" i="10"/>
  <c r="Q33" i="10"/>
  <c r="R23" i="10"/>
  <c r="O7" i="10"/>
  <c r="N29" i="10"/>
  <c r="Q7" i="10"/>
  <c r="N23" i="10"/>
  <c r="Q21" i="10"/>
  <c r="O29" i="10"/>
  <c r="R7" i="10"/>
  <c r="O23" i="10"/>
  <c r="Q8" i="10"/>
  <c r="N17" i="10"/>
  <c r="V17" i="10" s="1"/>
  <c r="AC17" i="10" s="1"/>
  <c r="R25" i="10"/>
  <c r="O17" i="10"/>
  <c r="Q32" i="10"/>
  <c r="R22" i="10"/>
  <c r="W22" i="10" s="1"/>
  <c r="O31" i="10"/>
  <c r="N15" i="10"/>
  <c r="R32" i="10"/>
  <c r="Q22" i="10"/>
  <c r="V22" i="10" s="1"/>
  <c r="AC22" i="10" s="1"/>
  <c r="P31" i="10"/>
  <c r="O15" i="10"/>
  <c r="O32" i="10"/>
  <c r="R33" i="10"/>
  <c r="N28" i="10"/>
  <c r="O28" i="10"/>
  <c r="F20" i="10"/>
  <c r="J20" i="10" s="1"/>
  <c r="P20" i="10" s="1"/>
  <c r="P28" i="10"/>
  <c r="X12" i="10"/>
  <c r="Y19" i="10"/>
  <c r="Z33" i="10"/>
  <c r="X18" i="10"/>
  <c r="Y12" i="10"/>
  <c r="X20" i="10"/>
  <c r="X19" i="10"/>
  <c r="Z30" i="10"/>
  <c r="X33" i="10"/>
  <c r="Y18" i="10"/>
  <c r="Y34" i="10"/>
  <c r="X11" i="10"/>
  <c r="X9" i="10"/>
  <c r="Y22" i="10"/>
  <c r="Y11" i="10"/>
  <c r="X34" i="10"/>
  <c r="Y6" i="10"/>
  <c r="X10" i="10"/>
  <c r="Y28" i="10"/>
  <c r="Z6" i="10"/>
  <c r="Z7" i="10"/>
  <c r="X5" i="10"/>
  <c r="Y5" i="10"/>
  <c r="X28" i="10"/>
  <c r="X7" i="10"/>
  <c r="X32" i="10"/>
  <c r="Y30" i="10"/>
  <c r="Z32" i="10"/>
  <c r="Z23" i="10"/>
  <c r="Z15" i="10"/>
  <c r="X26" i="10"/>
  <c r="X15" i="10"/>
  <c r="X13" i="10"/>
  <c r="Z22" i="10"/>
  <c r="Z9" i="10"/>
  <c r="X29" i="10"/>
  <c r="Z25" i="10"/>
  <c r="Z8" i="10"/>
  <c r="Y29" i="10"/>
  <c r="Y26" i="10"/>
  <c r="Z31" i="10"/>
  <c r="Y10" i="10"/>
  <c r="X25" i="10"/>
  <c r="X8" i="10"/>
  <c r="Y20" i="10"/>
  <c r="X17" i="10"/>
  <c r="Y13" i="10"/>
  <c r="X23" i="10"/>
  <c r="X31" i="10"/>
  <c r="Z17" i="10"/>
  <c r="AG5" i="10"/>
  <c r="R12" i="10"/>
  <c r="O12" i="10"/>
  <c r="Q12" i="10"/>
  <c r="N12" i="10"/>
  <c r="P12" i="10"/>
  <c r="R34" i="10"/>
  <c r="Q34" i="10"/>
  <c r="P34" i="10"/>
  <c r="N34" i="10"/>
  <c r="O34" i="10"/>
  <c r="O11" i="10"/>
  <c r="N11" i="10"/>
  <c r="P11" i="10"/>
  <c r="R11" i="10"/>
  <c r="Q11" i="10"/>
  <c r="R26" i="10"/>
  <c r="Q26" i="10"/>
  <c r="P26" i="10"/>
  <c r="N26" i="10"/>
  <c r="O26" i="10"/>
  <c r="P19" i="10"/>
  <c r="N19" i="10"/>
  <c r="R19" i="10"/>
  <c r="Q19" i="10"/>
  <c r="O19" i="10"/>
  <c r="O27" i="10"/>
  <c r="N27" i="10"/>
  <c r="P27" i="10"/>
  <c r="R27" i="10"/>
  <c r="Q27" i="10"/>
  <c r="R10" i="10"/>
  <c r="Q10" i="10"/>
  <c r="P10" i="10"/>
  <c r="N10" i="10"/>
  <c r="O10" i="10"/>
  <c r="R18" i="10"/>
  <c r="Q18" i="10"/>
  <c r="P18" i="10"/>
  <c r="N18" i="10"/>
  <c r="O18" i="10"/>
  <c r="N5" i="10"/>
  <c r="R5" i="10"/>
  <c r="Q5" i="10"/>
  <c r="P5" i="10"/>
  <c r="R4" i="10"/>
  <c r="Q4" i="10"/>
  <c r="P4" i="10"/>
  <c r="N4" i="10"/>
  <c r="O4" i="10"/>
  <c r="O5" i="10"/>
  <c r="V23" i="12" l="1"/>
  <c r="AC23" i="12" s="1"/>
  <c r="P23" i="12"/>
  <c r="X9" i="12"/>
  <c r="U22" i="12"/>
  <c r="AB22" i="12" s="1"/>
  <c r="Q16" i="12"/>
  <c r="Q24" i="12"/>
  <c r="O24" i="12"/>
  <c r="U24" i="12" s="1"/>
  <c r="R24" i="12"/>
  <c r="O16" i="12"/>
  <c r="U16" i="12" s="1"/>
  <c r="P16" i="12"/>
  <c r="W31" i="12"/>
  <c r="S15" i="12"/>
  <c r="T15" i="12" s="1"/>
  <c r="U15" i="12"/>
  <c r="AB15" i="12" s="1"/>
  <c r="V15" i="12"/>
  <c r="AC15" i="12" s="1"/>
  <c r="S23" i="12"/>
  <c r="T23" i="12" s="1"/>
  <c r="V31" i="12"/>
  <c r="AC31" i="12" s="1"/>
  <c r="W23" i="12"/>
  <c r="S27" i="12"/>
  <c r="T27" i="12" s="1"/>
  <c r="V17" i="12"/>
  <c r="AC17" i="12" s="1"/>
  <c r="V16" i="12"/>
  <c r="U31" i="12"/>
  <c r="AB31" i="12" s="1"/>
  <c r="V32" i="12"/>
  <c r="AC32" i="12" s="1"/>
  <c r="V30" i="12"/>
  <c r="AC30" i="12" s="1"/>
  <c r="V22" i="12"/>
  <c r="AC22" i="12" s="1"/>
  <c r="S31" i="12"/>
  <c r="T31" i="12" s="1"/>
  <c r="W14" i="12"/>
  <c r="Z14" i="12" s="1"/>
  <c r="W17" i="12"/>
  <c r="S7" i="12"/>
  <c r="T7" i="12" s="1"/>
  <c r="W18" i="12"/>
  <c r="V21" i="12"/>
  <c r="AC21" i="12" s="1"/>
  <c r="W30" i="12"/>
  <c r="W4" i="12"/>
  <c r="V34" i="12"/>
  <c r="AC34" i="12" s="1"/>
  <c r="V29" i="12"/>
  <c r="AC29" i="12" s="1"/>
  <c r="W5" i="12"/>
  <c r="U7" i="12"/>
  <c r="AB7" i="12" s="1"/>
  <c r="W34" i="12"/>
  <c r="V11" i="12"/>
  <c r="AC11" i="12" s="1"/>
  <c r="S6" i="12"/>
  <c r="T6" i="12" s="1"/>
  <c r="W13" i="12"/>
  <c r="W11" i="12"/>
  <c r="V33" i="12"/>
  <c r="AC33" i="12" s="1"/>
  <c r="W10" i="12"/>
  <c r="W21" i="12"/>
  <c r="V7" i="12"/>
  <c r="AC7" i="12" s="1"/>
  <c r="V5" i="12"/>
  <c r="AC5" i="12" s="1"/>
  <c r="V25" i="12"/>
  <c r="AC25" i="12" s="1"/>
  <c r="V9" i="12"/>
  <c r="V18" i="12"/>
  <c r="AC18" i="12" s="1"/>
  <c r="W7" i="12"/>
  <c r="V4" i="12"/>
  <c r="AC4" i="12" s="1"/>
  <c r="W25" i="12"/>
  <c r="W9" i="12"/>
  <c r="Z9" i="12" s="1"/>
  <c r="W33" i="12"/>
  <c r="V27" i="12"/>
  <c r="U32" i="12"/>
  <c r="AB32" i="12" s="1"/>
  <c r="S32" i="12"/>
  <c r="T32" i="12" s="1"/>
  <c r="V8" i="12"/>
  <c r="AC8" i="12" s="1"/>
  <c r="W16" i="12"/>
  <c r="Z16" i="12" s="1"/>
  <c r="S18" i="12"/>
  <c r="T18" i="12" s="1"/>
  <c r="U18" i="12"/>
  <c r="AB18" i="12" s="1"/>
  <c r="V12" i="12"/>
  <c r="AC12" i="12" s="1"/>
  <c r="V26" i="12"/>
  <c r="AC26" i="12" s="1"/>
  <c r="U13" i="12"/>
  <c r="AB13" i="12" s="1"/>
  <c r="S13" i="12"/>
  <c r="T13" i="12" s="1"/>
  <c r="S22" i="12"/>
  <c r="T22" i="12" s="1"/>
  <c r="V14" i="12"/>
  <c r="S25" i="12"/>
  <c r="T25" i="12" s="1"/>
  <c r="W27" i="12"/>
  <c r="Z27" i="12" s="1"/>
  <c r="S33" i="12"/>
  <c r="T33" i="12" s="1"/>
  <c r="W8" i="12"/>
  <c r="U4" i="12"/>
  <c r="AB4" i="12" s="1"/>
  <c r="W12" i="12"/>
  <c r="S19" i="12"/>
  <c r="T19" i="12" s="1"/>
  <c r="U19" i="12"/>
  <c r="AB19" i="12" s="1"/>
  <c r="V10" i="12"/>
  <c r="AC10" i="12" s="1"/>
  <c r="U20" i="12"/>
  <c r="AB20" i="12" s="1"/>
  <c r="S20" i="12"/>
  <c r="T20" i="12" s="1"/>
  <c r="W26" i="12"/>
  <c r="S4" i="12"/>
  <c r="T4" i="12" s="1"/>
  <c r="U30" i="12"/>
  <c r="AB30" i="12" s="1"/>
  <c r="S30" i="12"/>
  <c r="T30" i="12" s="1"/>
  <c r="W22" i="12"/>
  <c r="W32" i="12"/>
  <c r="S34" i="12"/>
  <c r="T34" i="12" s="1"/>
  <c r="U34" i="12"/>
  <c r="AB34" i="12" s="1"/>
  <c r="W29" i="12"/>
  <c r="V13" i="12"/>
  <c r="AC13" i="12" s="1"/>
  <c r="S14" i="12"/>
  <c r="T14" i="12" s="1"/>
  <c r="S9" i="12"/>
  <c r="T9" i="12" s="1"/>
  <c r="V6" i="12"/>
  <c r="AC6" i="12" s="1"/>
  <c r="U17" i="12"/>
  <c r="AB17" i="12" s="1"/>
  <c r="S17" i="12"/>
  <c r="T17" i="12" s="1"/>
  <c r="U6" i="12"/>
  <c r="AB6" i="12" s="1"/>
  <c r="V28" i="12"/>
  <c r="AC28" i="12" s="1"/>
  <c r="S11" i="12"/>
  <c r="T11" i="12" s="1"/>
  <c r="U11" i="12"/>
  <c r="AB11" i="12" s="1"/>
  <c r="V19" i="12"/>
  <c r="AC19" i="12" s="1"/>
  <c r="U14" i="12"/>
  <c r="V20" i="12"/>
  <c r="AC20" i="12" s="1"/>
  <c r="U29" i="12"/>
  <c r="AB29" i="12" s="1"/>
  <c r="S29" i="12"/>
  <c r="T29" i="12" s="1"/>
  <c r="V24" i="12"/>
  <c r="W6" i="12"/>
  <c r="W24" i="12"/>
  <c r="Z24" i="12" s="1"/>
  <c r="S5" i="12"/>
  <c r="T5" i="12" s="1"/>
  <c r="U5" i="12"/>
  <c r="AB5" i="12" s="1"/>
  <c r="U28" i="12"/>
  <c r="AB28" i="12" s="1"/>
  <c r="S28" i="12"/>
  <c r="T28" i="12" s="1"/>
  <c r="W28" i="12"/>
  <c r="U12" i="12"/>
  <c r="AB12" i="12" s="1"/>
  <c r="S12" i="12"/>
  <c r="T12" i="12" s="1"/>
  <c r="W19" i="12"/>
  <c r="U27" i="12"/>
  <c r="W20" i="12"/>
  <c r="S26" i="12"/>
  <c r="T26" i="12" s="1"/>
  <c r="U26" i="12"/>
  <c r="AB26" i="12" s="1"/>
  <c r="U8" i="12"/>
  <c r="AB8" i="12" s="1"/>
  <c r="S8" i="12"/>
  <c r="T8" i="12" s="1"/>
  <c r="S10" i="12"/>
  <c r="T10" i="12" s="1"/>
  <c r="U10" i="12"/>
  <c r="AB10" i="12" s="1"/>
  <c r="U21" i="12"/>
  <c r="AB21" i="12" s="1"/>
  <c r="S21" i="12"/>
  <c r="T21" i="12" s="1"/>
  <c r="W8" i="10"/>
  <c r="S17" i="10"/>
  <c r="T17" i="10" s="1"/>
  <c r="U23" i="10"/>
  <c r="AB23" i="10" s="1"/>
  <c r="V31" i="10"/>
  <c r="AC31" i="10" s="1"/>
  <c r="R6" i="10"/>
  <c r="V15" i="10"/>
  <c r="AC15" i="10" s="1"/>
  <c r="V25" i="10"/>
  <c r="AC25" i="10" s="1"/>
  <c r="W9" i="10"/>
  <c r="U24" i="10"/>
  <c r="U25" i="10"/>
  <c r="AB25" i="10" s="1"/>
  <c r="W25" i="10"/>
  <c r="S9" i="10"/>
  <c r="T9" i="10" s="1"/>
  <c r="O13" i="10"/>
  <c r="V33" i="10"/>
  <c r="AC33" i="10" s="1"/>
  <c r="N13" i="10"/>
  <c r="V29" i="10"/>
  <c r="AC29" i="10" s="1"/>
  <c r="W7" i="10"/>
  <c r="R13" i="10"/>
  <c r="Q13" i="10"/>
  <c r="W24" i="10"/>
  <c r="Z24" i="10" s="1"/>
  <c r="V21" i="10"/>
  <c r="AC21" i="10" s="1"/>
  <c r="U8" i="10"/>
  <c r="AB8" i="10" s="1"/>
  <c r="V8" i="10"/>
  <c r="AC8" i="10" s="1"/>
  <c r="W31" i="10"/>
  <c r="P6" i="10"/>
  <c r="S30" i="10"/>
  <c r="T30" i="10" s="1"/>
  <c r="U21" i="10"/>
  <c r="AB21" i="10" s="1"/>
  <c r="V16" i="10"/>
  <c r="Q6" i="10"/>
  <c r="S6" i="10" s="1"/>
  <c r="N6" i="10"/>
  <c r="W21" i="10"/>
  <c r="Z21" i="10" s="1"/>
  <c r="V24" i="10"/>
  <c r="W16" i="10"/>
  <c r="Z16" i="10" s="1"/>
  <c r="V7" i="10"/>
  <c r="AC7" i="10" s="1"/>
  <c r="U32" i="10"/>
  <c r="AB32" i="10" s="1"/>
  <c r="U33" i="10"/>
  <c r="AB33" i="10" s="1"/>
  <c r="W17" i="10"/>
  <c r="U7" i="10"/>
  <c r="AB7" i="10" s="1"/>
  <c r="U30" i="10"/>
  <c r="AB30" i="10" s="1"/>
  <c r="U16" i="10"/>
  <c r="V23" i="10"/>
  <c r="AC23" i="10" s="1"/>
  <c r="W32" i="10"/>
  <c r="V32" i="10"/>
  <c r="AC32" i="10" s="1"/>
  <c r="W23" i="10"/>
  <c r="Q14" i="10"/>
  <c r="S25" i="10"/>
  <c r="T25" i="10" s="1"/>
  <c r="S24" i="10"/>
  <c r="T24" i="10" s="1"/>
  <c r="W29" i="10"/>
  <c r="W30" i="10"/>
  <c r="S23" i="10"/>
  <c r="T23" i="10" s="1"/>
  <c r="S16" i="10"/>
  <c r="T16" i="10" s="1"/>
  <c r="N20" i="10"/>
  <c r="S31" i="10"/>
  <c r="T31" i="10" s="1"/>
  <c r="U31" i="10"/>
  <c r="AB31" i="10" s="1"/>
  <c r="N14" i="10"/>
  <c r="S33" i="10"/>
  <c r="T33" i="10" s="1"/>
  <c r="S29" i="10"/>
  <c r="T29" i="10" s="1"/>
  <c r="S15" i="10"/>
  <c r="T15" i="10" s="1"/>
  <c r="V30" i="10"/>
  <c r="AC30" i="10" s="1"/>
  <c r="U9" i="10"/>
  <c r="AB9" i="10" s="1"/>
  <c r="S7" i="10"/>
  <c r="T7" i="10" s="1"/>
  <c r="O14" i="10"/>
  <c r="S28" i="10"/>
  <c r="T28" i="10" s="1"/>
  <c r="R14" i="10"/>
  <c r="S21" i="10"/>
  <c r="T21" i="10" s="1"/>
  <c r="U29" i="10"/>
  <c r="AB29" i="10" s="1"/>
  <c r="U15" i="10"/>
  <c r="AB15" i="10" s="1"/>
  <c r="R20" i="10"/>
  <c r="W28" i="10"/>
  <c r="Q20" i="10"/>
  <c r="S8" i="10"/>
  <c r="T8" i="10" s="1"/>
  <c r="S32" i="10"/>
  <c r="T32" i="10" s="1"/>
  <c r="W33" i="10"/>
  <c r="U17" i="10"/>
  <c r="AB17" i="10" s="1"/>
  <c r="W15" i="10"/>
  <c r="V28" i="10"/>
  <c r="AC28" i="10" s="1"/>
  <c r="U28" i="10"/>
  <c r="AB28" i="10" s="1"/>
  <c r="S22" i="10"/>
  <c r="T22" i="10" s="1"/>
  <c r="O20" i="10"/>
  <c r="V12" i="10"/>
  <c r="AC12" i="10" s="1"/>
  <c r="W12" i="10"/>
  <c r="W27" i="10"/>
  <c r="Z27" i="10" s="1"/>
  <c r="U12" i="10"/>
  <c r="AB12" i="10" s="1"/>
  <c r="V4" i="10"/>
  <c r="AC4" i="10" s="1"/>
  <c r="V18" i="10"/>
  <c r="AC18" i="10" s="1"/>
  <c r="W18" i="10"/>
  <c r="S12" i="10"/>
  <c r="T12" i="10" s="1"/>
  <c r="W4" i="10"/>
  <c r="Z4" i="10" s="1"/>
  <c r="U27" i="10"/>
  <c r="S27" i="10"/>
  <c r="T27" i="10" s="1"/>
  <c r="S34" i="10"/>
  <c r="T34" i="10" s="1"/>
  <c r="U34" i="10"/>
  <c r="AB34" i="10" s="1"/>
  <c r="S26" i="10"/>
  <c r="T26" i="10" s="1"/>
  <c r="U26" i="10"/>
  <c r="AB26" i="10" s="1"/>
  <c r="U11" i="10"/>
  <c r="AB11" i="10" s="1"/>
  <c r="S11" i="10"/>
  <c r="T11" i="10" s="1"/>
  <c r="U19" i="10"/>
  <c r="AB19" i="10" s="1"/>
  <c r="S19" i="10"/>
  <c r="T19" i="10" s="1"/>
  <c r="V26" i="10"/>
  <c r="AC26" i="10" s="1"/>
  <c r="V5" i="10"/>
  <c r="AC5" i="10" s="1"/>
  <c r="S18" i="10"/>
  <c r="T18" i="10" s="1"/>
  <c r="U18" i="10"/>
  <c r="AB18" i="10" s="1"/>
  <c r="V10" i="10"/>
  <c r="AC10" i="10" s="1"/>
  <c r="V19" i="10"/>
  <c r="AC19" i="10" s="1"/>
  <c r="W26" i="10"/>
  <c r="U5" i="10"/>
  <c r="AB5" i="10" s="1"/>
  <c r="S5" i="10"/>
  <c r="T5" i="10" s="1"/>
  <c r="S10" i="10"/>
  <c r="T10" i="10" s="1"/>
  <c r="U10" i="10"/>
  <c r="AB10" i="10" s="1"/>
  <c r="W5" i="10"/>
  <c r="W10" i="10"/>
  <c r="W19" i="10"/>
  <c r="V11" i="10"/>
  <c r="AC11" i="10" s="1"/>
  <c r="V34" i="10"/>
  <c r="AC34" i="10" s="1"/>
  <c r="S4" i="10"/>
  <c r="T4" i="10" s="1"/>
  <c r="U4" i="10"/>
  <c r="V27" i="10"/>
  <c r="W11" i="10"/>
  <c r="W34" i="10"/>
  <c r="AB24" i="10" l="1"/>
  <c r="X24" i="10"/>
  <c r="AC24" i="10"/>
  <c r="Y24" i="10"/>
  <c r="AB14" i="12"/>
  <c r="X14" i="12"/>
  <c r="AC14" i="12"/>
  <c r="Y14" i="12"/>
  <c r="S24" i="12"/>
  <c r="T24" i="12" s="1"/>
  <c r="AC9" i="12"/>
  <c r="Y9" i="12"/>
  <c r="S16" i="12"/>
  <c r="T16" i="12" s="1"/>
  <c r="AC16" i="12"/>
  <c r="Y16" i="12"/>
  <c r="AB16" i="12"/>
  <c r="X16" i="12"/>
  <c r="AB16" i="10"/>
  <c r="X16" i="10"/>
  <c r="AC16" i="10"/>
  <c r="Y16" i="10"/>
  <c r="Z3" i="12"/>
  <c r="AB24" i="12"/>
  <c r="X24" i="12"/>
  <c r="AC24" i="12"/>
  <c r="Y24" i="12"/>
  <c r="AB27" i="10"/>
  <c r="X27" i="10"/>
  <c r="AC27" i="10"/>
  <c r="Y27" i="10"/>
  <c r="AC27" i="12"/>
  <c r="Y27" i="12"/>
  <c r="AB27" i="12"/>
  <c r="X27" i="12"/>
  <c r="W6" i="10"/>
  <c r="V13" i="10"/>
  <c r="AC13" i="10" s="1"/>
  <c r="S13" i="10"/>
  <c r="T13" i="10" s="1"/>
  <c r="W13" i="10"/>
  <c r="U13" i="10"/>
  <c r="AB13" i="10" s="1"/>
  <c r="V6" i="10"/>
  <c r="AC6" i="10" s="1"/>
  <c r="U6" i="10"/>
  <c r="AB6" i="10" s="1"/>
  <c r="Y21" i="10"/>
  <c r="X21" i="10"/>
  <c r="T6" i="10"/>
  <c r="U20" i="10"/>
  <c r="AB20" i="10" s="1"/>
  <c r="W14" i="10"/>
  <c r="Z14" i="10" s="1"/>
  <c r="Z3" i="10" s="1"/>
  <c r="U14" i="10"/>
  <c r="V14" i="10"/>
  <c r="S14" i="10"/>
  <c r="T14" i="10" s="1"/>
  <c r="W20" i="10"/>
  <c r="V20" i="10"/>
  <c r="AC20" i="10" s="1"/>
  <c r="S20" i="10"/>
  <c r="T20" i="10" s="1"/>
  <c r="Y4" i="10"/>
  <c r="AB4" i="10"/>
  <c r="X4" i="10"/>
  <c r="AC14" i="10" l="1"/>
  <c r="Y14" i="10"/>
  <c r="Y3" i="10" s="1"/>
  <c r="AB14" i="10"/>
  <c r="X14" i="10"/>
  <c r="X3" i="10" s="1"/>
  <c r="X3" i="12"/>
  <c r="Y3" i="12"/>
</calcChain>
</file>

<file path=xl/sharedStrings.xml><?xml version="1.0" encoding="utf-8"?>
<sst xmlns="http://schemas.openxmlformats.org/spreadsheetml/2006/main" count="183" uniqueCount="70">
  <si>
    <t>d</t>
  </si>
  <si>
    <t>P</t>
  </si>
  <si>
    <t>Abmessung</t>
  </si>
  <si>
    <t>Gewindesteigung</t>
  </si>
  <si>
    <t>Ausnutzungsgrad</t>
  </si>
  <si>
    <t>[mm]</t>
  </si>
  <si>
    <t>[N/mm²]</t>
  </si>
  <si>
    <t>[%]</t>
  </si>
  <si>
    <r>
      <t>d</t>
    </r>
    <r>
      <rPr>
        <b/>
        <vertAlign val="subscript"/>
        <sz val="8"/>
        <rFont val="Arial"/>
        <family val="2"/>
      </rPr>
      <t>3</t>
    </r>
  </si>
  <si>
    <r>
      <t>A</t>
    </r>
    <r>
      <rPr>
        <b/>
        <vertAlign val="subscript"/>
        <sz val="8"/>
        <color indexed="8"/>
        <rFont val="Arial"/>
        <family val="2"/>
      </rPr>
      <t>S</t>
    </r>
  </si>
  <si>
    <t>n</t>
  </si>
  <si>
    <t>[mm²]</t>
  </si>
  <si>
    <t>mittlerer Kopfreibø</t>
  </si>
  <si>
    <t>Außenø Tragbild</t>
  </si>
  <si>
    <t>Innenø Tragbild</t>
  </si>
  <si>
    <t>Flankenø</t>
  </si>
  <si>
    <t>Kernø</t>
  </si>
  <si>
    <r>
      <t>d</t>
    </r>
    <r>
      <rPr>
        <b/>
        <vertAlign val="subscript"/>
        <sz val="8"/>
        <rFont val="Arial"/>
        <family val="2"/>
      </rPr>
      <t>a</t>
    </r>
  </si>
  <si>
    <r>
      <t>d</t>
    </r>
    <r>
      <rPr>
        <b/>
        <vertAlign val="subscript"/>
        <sz val="8"/>
        <rFont val="Arial"/>
        <family val="2"/>
      </rPr>
      <t>w</t>
    </r>
  </si>
  <si>
    <t>T</t>
  </si>
  <si>
    <t>[Nm]</t>
  </si>
  <si>
    <t>Montagevorspannkraft</t>
  </si>
  <si>
    <t>[kN]</t>
  </si>
  <si>
    <t>Spannungsquerschnitt</t>
  </si>
  <si>
    <t>Dehngrenze (Bspl. 8.8)</t>
  </si>
  <si>
    <r>
      <t>R</t>
    </r>
    <r>
      <rPr>
        <b/>
        <vertAlign val="subscript"/>
        <sz val="8"/>
        <color indexed="8"/>
        <rFont val="Arial"/>
        <family val="2"/>
      </rPr>
      <t>p</t>
    </r>
  </si>
  <si>
    <r>
      <t>F</t>
    </r>
    <r>
      <rPr>
        <b/>
        <vertAlign val="subscript"/>
        <sz val="8"/>
        <rFont val="Arial"/>
        <family val="2"/>
      </rPr>
      <t>M</t>
    </r>
  </si>
  <si>
    <t>Anziehdrehmoment</t>
  </si>
  <si>
    <r>
      <t>d</t>
    </r>
    <r>
      <rPr>
        <b/>
        <vertAlign val="subscript"/>
        <sz val="8"/>
        <rFont val="Arial"/>
        <family val="2"/>
      </rPr>
      <t>2</t>
    </r>
  </si>
  <si>
    <r>
      <t>D</t>
    </r>
    <r>
      <rPr>
        <b/>
        <vertAlign val="subscript"/>
        <sz val="8"/>
        <rFont val="Arial"/>
        <family val="2"/>
      </rPr>
      <t>b</t>
    </r>
  </si>
  <si>
    <t>Summe der Teildrehmomente</t>
  </si>
  <si>
    <t>Differenz zum Anziehdrehmoment T</t>
  </si>
  <si>
    <t>Auflagedrehmoment (16047)</t>
  </si>
  <si>
    <t>Gewindedrehmoment (16047)</t>
  </si>
  <si>
    <t>Gewindereibmoment (16047)</t>
  </si>
  <si>
    <t>Gewindesteigungsmoment (16047)</t>
  </si>
  <si>
    <t>Gesamtreibungszahl</t>
  </si>
  <si>
    <r>
      <t>µ</t>
    </r>
    <r>
      <rPr>
        <b/>
        <vertAlign val="subscript"/>
        <sz val="8"/>
        <rFont val="Arial"/>
        <family val="2"/>
      </rPr>
      <t>tot</t>
    </r>
  </si>
  <si>
    <t>Auswahl µtot für Diagramm</t>
  </si>
  <si>
    <r>
      <t>T</t>
    </r>
    <r>
      <rPr>
        <b/>
        <vertAlign val="subscript"/>
        <sz val="8"/>
        <rFont val="Arial"/>
        <family val="2"/>
      </rPr>
      <t>b</t>
    </r>
  </si>
  <si>
    <r>
      <t>T</t>
    </r>
    <r>
      <rPr>
        <b/>
        <vertAlign val="subscript"/>
        <sz val="8"/>
        <rFont val="Arial"/>
        <family val="2"/>
      </rPr>
      <t>th</t>
    </r>
  </si>
  <si>
    <r>
      <t>T</t>
    </r>
    <r>
      <rPr>
        <b/>
        <vertAlign val="subscript"/>
        <sz val="8"/>
        <rFont val="Arial"/>
        <family val="2"/>
      </rPr>
      <t>thf</t>
    </r>
  </si>
  <si>
    <r>
      <t>T</t>
    </r>
    <r>
      <rPr>
        <b/>
        <vertAlign val="subscript"/>
        <sz val="8"/>
        <rFont val="Arial"/>
        <family val="2"/>
      </rPr>
      <t>thp</t>
    </r>
  </si>
  <si>
    <r>
      <rPr>
        <b/>
        <sz val="8"/>
        <rFont val="Symbol"/>
        <family val="1"/>
        <charset val="2"/>
      </rPr>
      <t>D</t>
    </r>
    <r>
      <rPr>
        <b/>
        <sz val="8"/>
        <rFont val="Arial"/>
        <family val="2"/>
      </rPr>
      <t>T</t>
    </r>
  </si>
  <si>
    <r>
      <t>T</t>
    </r>
    <r>
      <rPr>
        <b/>
        <vertAlign val="subscript"/>
        <sz val="8"/>
        <rFont val="Arial"/>
        <family val="2"/>
      </rPr>
      <t>b</t>
    </r>
    <r>
      <rPr>
        <b/>
        <sz val="8"/>
        <rFont val="Arial"/>
        <family val="2"/>
      </rPr>
      <t xml:space="preserve"> / T</t>
    </r>
  </si>
  <si>
    <r>
      <t>T</t>
    </r>
    <r>
      <rPr>
        <b/>
        <vertAlign val="subscript"/>
        <sz val="8"/>
        <rFont val="Arial"/>
        <family val="2"/>
      </rPr>
      <t>thf</t>
    </r>
    <r>
      <rPr>
        <b/>
        <sz val="8"/>
        <rFont val="Arial"/>
        <family val="2"/>
      </rPr>
      <t xml:space="preserve"> / T</t>
    </r>
  </si>
  <si>
    <r>
      <t>T</t>
    </r>
    <r>
      <rPr>
        <b/>
        <vertAlign val="subscript"/>
        <sz val="8"/>
        <rFont val="Arial"/>
        <family val="2"/>
      </rPr>
      <t>thp</t>
    </r>
    <r>
      <rPr>
        <b/>
        <sz val="8"/>
        <rFont val="Arial"/>
        <family val="2"/>
      </rPr>
      <t>/ T</t>
    </r>
  </si>
  <si>
    <t>Tb</t>
  </si>
  <si>
    <t>Tthf</t>
  </si>
  <si>
    <t>Auswertepunkt</t>
  </si>
  <si>
    <t>x-Achse</t>
  </si>
  <si>
    <t>y-Achse</t>
  </si>
  <si>
    <t>Gewindenennø</t>
  </si>
  <si>
    <t>Dehngrenze</t>
  </si>
  <si>
    <t>Ausnutzung</t>
  </si>
  <si>
    <t>Tragbild, Innenø</t>
  </si>
  <si>
    <t>Tragbild, Außenø</t>
  </si>
  <si>
    <t>Beispiel 1</t>
  </si>
  <si>
    <r>
      <t>R</t>
    </r>
    <r>
      <rPr>
        <vertAlign val="subscript"/>
        <sz val="10"/>
        <color rgb="FF00B050"/>
        <rFont val="Arial"/>
        <family val="2"/>
      </rPr>
      <t>p</t>
    </r>
  </si>
  <si>
    <r>
      <t>d</t>
    </r>
    <r>
      <rPr>
        <vertAlign val="subscript"/>
        <sz val="10"/>
        <color rgb="FF00B050"/>
        <rFont val="Arial"/>
        <family val="2"/>
      </rPr>
      <t>a</t>
    </r>
  </si>
  <si>
    <r>
      <t>d</t>
    </r>
    <r>
      <rPr>
        <vertAlign val="subscript"/>
        <sz val="10"/>
        <color rgb="FF00B050"/>
        <rFont val="Arial"/>
        <family val="2"/>
      </rPr>
      <t>i</t>
    </r>
  </si>
  <si>
    <r>
      <t>R</t>
    </r>
    <r>
      <rPr>
        <vertAlign val="subscript"/>
        <sz val="10"/>
        <color rgb="FF0000FF"/>
        <rFont val="Arial"/>
        <family val="2"/>
      </rPr>
      <t>p</t>
    </r>
  </si>
  <si>
    <r>
      <t>d</t>
    </r>
    <r>
      <rPr>
        <vertAlign val="subscript"/>
        <sz val="10"/>
        <color rgb="FF0000FF"/>
        <rFont val="Arial"/>
        <family val="2"/>
      </rPr>
      <t>a</t>
    </r>
  </si>
  <si>
    <r>
      <t>d</t>
    </r>
    <r>
      <rPr>
        <vertAlign val="subscript"/>
        <sz val="10"/>
        <color rgb="FF0000FF"/>
        <rFont val="Arial"/>
        <family val="2"/>
      </rPr>
      <t>i</t>
    </r>
  </si>
  <si>
    <t>Beispiel 2</t>
  </si>
  <si>
    <t>Anteil Auflagedrehmoment an Gesamtanziehdrehmoment</t>
  </si>
  <si>
    <t>Anteil Gewindereibmoment an Gesamtanziehdrehmoment</t>
  </si>
  <si>
    <t>Anteil Gewindesteigungsmoment an Gesamtanziehdrehmoment</t>
  </si>
  <si>
    <t>[MPa]</t>
  </si>
  <si>
    <r>
      <rPr>
        <b/>
        <sz val="20"/>
        <rFont val="Arial"/>
        <family val="2"/>
      </rPr>
      <t>Einfluss Gewinde- und Auflagegeometrie, sowie der Gesamtreibungszahl auf die Aufteilung der Drehmomente (T = T</t>
    </r>
    <r>
      <rPr>
        <b/>
        <vertAlign val="subscript"/>
        <sz val="20"/>
        <rFont val="Arial"/>
        <family val="2"/>
      </rPr>
      <t>b</t>
    </r>
    <r>
      <rPr>
        <b/>
        <sz val="20"/>
        <rFont val="Arial"/>
        <family val="2"/>
      </rPr>
      <t xml:space="preserve"> + T</t>
    </r>
    <r>
      <rPr>
        <b/>
        <vertAlign val="subscript"/>
        <sz val="20"/>
        <rFont val="Arial"/>
        <family val="2"/>
      </rPr>
      <t>th</t>
    </r>
    <r>
      <rPr>
        <b/>
        <sz val="20"/>
        <rFont val="Arial"/>
        <family val="2"/>
      </rPr>
      <t>)</t>
    </r>
    <r>
      <rPr>
        <b/>
        <sz val="18"/>
        <rFont val="Arial"/>
        <family val="2"/>
      </rPr>
      <t xml:space="preserve">
Hierbei wird das Gewindedrehmoment in die Teile T</t>
    </r>
    <r>
      <rPr>
        <b/>
        <vertAlign val="subscript"/>
        <sz val="18"/>
        <rFont val="Arial"/>
        <family val="2"/>
      </rPr>
      <t>th f</t>
    </r>
    <r>
      <rPr>
        <b/>
        <sz val="18"/>
        <rFont val="Arial"/>
        <family val="2"/>
      </rPr>
      <t xml:space="preserve"> (Gewindereibmoment) und T</t>
    </r>
    <r>
      <rPr>
        <b/>
        <vertAlign val="subscript"/>
        <sz val="18"/>
        <rFont val="Arial"/>
        <family val="2"/>
      </rPr>
      <t>th p</t>
    </r>
    <r>
      <rPr>
        <b/>
        <sz val="18"/>
        <rFont val="Arial"/>
        <family val="2"/>
      </rPr>
      <t xml:space="preserve"> (Gewindesteigungsmoment) aufgeteilt.
Sowohl das </t>
    </r>
    <r>
      <rPr>
        <b/>
        <sz val="18"/>
        <color rgb="FFFF0000"/>
        <rFont val="Arial"/>
        <family val="2"/>
      </rPr>
      <t>Auflagedrehmoment T</t>
    </r>
    <r>
      <rPr>
        <b/>
        <vertAlign val="subscript"/>
        <sz val="18"/>
        <color rgb="FFFF0000"/>
        <rFont val="Arial"/>
        <family val="2"/>
      </rPr>
      <t>b</t>
    </r>
    <r>
      <rPr>
        <b/>
        <sz val="18"/>
        <rFont val="Arial"/>
        <family val="2"/>
      </rPr>
      <t xml:space="preserve">, als auch das </t>
    </r>
    <r>
      <rPr>
        <b/>
        <sz val="18"/>
        <color rgb="FFFF0000"/>
        <rFont val="Arial"/>
        <family val="2"/>
      </rPr>
      <t>Gewindereibmoment T</t>
    </r>
    <r>
      <rPr>
        <b/>
        <vertAlign val="subscript"/>
        <sz val="18"/>
        <color rgb="FFFF0000"/>
        <rFont val="Arial"/>
        <family val="2"/>
      </rPr>
      <t>th f</t>
    </r>
    <r>
      <rPr>
        <b/>
        <sz val="18"/>
        <rFont val="Arial"/>
        <family val="2"/>
      </rPr>
      <t xml:space="preserve"> sind als "</t>
    </r>
    <r>
      <rPr>
        <b/>
        <sz val="18"/>
        <color rgb="FFFF0000"/>
        <rFont val="Arial"/>
        <family val="2"/>
      </rPr>
      <t>Verlustmomente</t>
    </r>
    <r>
      <rPr>
        <b/>
        <sz val="18"/>
        <rFont val="Arial"/>
        <family val="2"/>
      </rPr>
      <t>" anzusehen. Hier muss in beiden Fällen die vorliegende Reibung überwunden werden, bevor das "</t>
    </r>
    <r>
      <rPr>
        <b/>
        <sz val="18"/>
        <color rgb="FF00B050"/>
        <rFont val="Arial"/>
        <family val="2"/>
      </rPr>
      <t>Nutzmoment</t>
    </r>
    <r>
      <rPr>
        <b/>
        <sz val="18"/>
        <rFont val="Arial"/>
        <family val="2"/>
      </rPr>
      <t>" (</t>
    </r>
    <r>
      <rPr>
        <b/>
        <sz val="18"/>
        <color rgb="FF00B050"/>
        <rFont val="Arial"/>
        <family val="2"/>
      </rPr>
      <t>Gewindesteigungsmoment T</t>
    </r>
    <r>
      <rPr>
        <b/>
        <vertAlign val="subscript"/>
        <sz val="18"/>
        <color rgb="FF00B050"/>
        <rFont val="Arial"/>
        <family val="2"/>
      </rPr>
      <t>th p</t>
    </r>
    <r>
      <rPr>
        <b/>
        <sz val="18"/>
        <rFont val="Arial"/>
        <family val="2"/>
      </rPr>
      <t>) die Vorspannkraft aufbauen kann.
Es können auf der folgenden Seite vergleichsweise für 2 Beispiele die geometrischen Daten, die Festigkeitsklasse, die Ausnutzung der Mindeststreckgrenzfestigkeit, sowie einheitlich für beide Beispiele die Gesamtreibungszahl ausgewählt werden (graue Zellen).
Variiert man die Daten für Dehngrenze und/oder den Ausnutzungsgrad, so ist zu erkennen, dass diese Veränderungen keinen Einfluss auf die Aufteilung der Drehmomente haben. Es wirken sich nur Änderungen der Geometrie und/oder der Reibungszahlen aus.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</si>
</sst>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00"/>
    <numFmt numFmtId="166" formatCode="&quot;M&quot;#"/>
  </numFmts>
  <fonts count="33">
    <font>
      <sz val="10"/>
      <name val="Arial"/>
    </font>
    <font>
      <sz val="8"/>
      <name val="Arial"/>
      <family val="2"/>
    </font>
    <font>
      <b/>
      <vertAlign val="subscript"/>
      <sz val="8"/>
      <name val="Arial"/>
      <family val="2"/>
    </font>
    <font>
      <b/>
      <vertAlign val="subscript"/>
      <sz val="8"/>
      <color indexed="8"/>
      <name val="Arial"/>
      <family val="2"/>
    </font>
    <font>
      <b/>
      <sz val="8"/>
      <name val="Arial"/>
      <family val="2"/>
    </font>
    <font>
      <b/>
      <sz val="8"/>
      <color indexed="10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b/>
      <sz val="8"/>
      <color indexed="8"/>
      <name val="Symbol"/>
      <family val="1"/>
      <charset val="2"/>
    </font>
    <font>
      <sz val="10"/>
      <name val="Arial"/>
      <family val="2"/>
    </font>
    <font>
      <b/>
      <sz val="8"/>
      <name val="Symbol"/>
      <family val="1"/>
      <charset val="2"/>
    </font>
    <font>
      <b/>
      <sz val="8"/>
      <color theme="0" tint="-0.14999847407452621"/>
      <name val="Arial"/>
      <family val="2"/>
    </font>
    <font>
      <b/>
      <sz val="8"/>
      <name val="Arial"/>
      <family val="1"/>
      <charset val="2"/>
    </font>
    <font>
      <b/>
      <sz val="10"/>
      <color rgb="FF00B050"/>
      <name val="Arial"/>
      <family val="2"/>
    </font>
    <font>
      <b/>
      <sz val="14"/>
      <color rgb="FF00B050"/>
      <name val="Arial"/>
      <family val="2"/>
    </font>
    <font>
      <sz val="10"/>
      <color rgb="FF00B050"/>
      <name val="Arial"/>
      <family val="2"/>
    </font>
    <font>
      <vertAlign val="subscript"/>
      <sz val="10"/>
      <color rgb="FF00B050"/>
      <name val="Arial"/>
      <family val="2"/>
    </font>
    <font>
      <b/>
      <sz val="10"/>
      <color rgb="FF0000FF"/>
      <name val="Arial"/>
      <family val="2"/>
    </font>
    <font>
      <b/>
      <sz val="14"/>
      <color rgb="FF0000FF"/>
      <name val="Arial"/>
      <family val="2"/>
    </font>
    <font>
      <sz val="10"/>
      <color rgb="FF0000FF"/>
      <name val="Arial"/>
      <family val="2"/>
    </font>
    <font>
      <vertAlign val="subscript"/>
      <sz val="10"/>
      <color rgb="FF0000FF"/>
      <name val="Arial"/>
      <family val="2"/>
    </font>
    <font>
      <i/>
      <sz val="10"/>
      <color rgb="FF00B050"/>
      <name val="Arial"/>
      <family val="2"/>
    </font>
    <font>
      <i/>
      <sz val="10"/>
      <color rgb="FF00B050"/>
      <name val="Symbol"/>
      <family val="1"/>
      <charset val="2"/>
    </font>
    <font>
      <i/>
      <sz val="10"/>
      <color rgb="FF0000FF"/>
      <name val="Arial"/>
      <family val="2"/>
    </font>
    <font>
      <i/>
      <sz val="10"/>
      <color rgb="FF0000FF"/>
      <name val="Symbol"/>
      <family val="1"/>
      <charset val="2"/>
    </font>
    <font>
      <b/>
      <sz val="18"/>
      <name val="Arial"/>
      <family val="2"/>
    </font>
    <font>
      <b/>
      <vertAlign val="subscript"/>
      <sz val="18"/>
      <name val="Arial"/>
      <family val="2"/>
    </font>
    <font>
      <b/>
      <sz val="18"/>
      <color rgb="FF00B050"/>
      <name val="Arial"/>
      <family val="2"/>
    </font>
    <font>
      <b/>
      <vertAlign val="subscript"/>
      <sz val="18"/>
      <color rgb="FF00B050"/>
      <name val="Arial"/>
      <family val="2"/>
    </font>
    <font>
      <b/>
      <sz val="20"/>
      <name val="Arial"/>
      <family val="2"/>
    </font>
    <font>
      <b/>
      <vertAlign val="subscript"/>
      <sz val="20"/>
      <name val="Arial"/>
      <family val="2"/>
    </font>
    <font>
      <b/>
      <sz val="18"/>
      <color rgb="FFFF0000"/>
      <name val="Arial"/>
      <family val="2"/>
    </font>
    <font>
      <b/>
      <vertAlign val="subscript"/>
      <sz val="18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61">
    <xf numFmtId="0" fontId="0" fillId="0" borderId="0" xfId="0"/>
    <xf numFmtId="0" fontId="6" fillId="0" borderId="1" xfId="0" applyFont="1" applyBorder="1" applyAlignment="1" applyProtection="1">
      <alignment horizontal="center" vertical="center"/>
      <protection hidden="1"/>
    </xf>
    <xf numFmtId="2" fontId="4" fillId="0" borderId="1" xfId="0" applyNumberFormat="1" applyFont="1" applyBorder="1" applyAlignment="1" applyProtection="1">
      <alignment horizontal="center" vertical="center"/>
      <protection hidden="1"/>
    </xf>
    <xf numFmtId="164" fontId="1" fillId="0" borderId="3" xfId="0" applyNumberFormat="1" applyFont="1" applyBorder="1" applyAlignment="1" applyProtection="1">
      <alignment horizontal="center" vertical="center"/>
      <protection hidden="1"/>
    </xf>
    <xf numFmtId="49" fontId="1" fillId="0" borderId="0" xfId="0" applyNumberFormat="1" applyFont="1" applyAlignment="1" applyProtection="1">
      <alignment horizontal="center" vertical="center"/>
      <protection hidden="1"/>
    </xf>
    <xf numFmtId="2" fontId="1" fillId="0" borderId="0" xfId="0" applyNumberFormat="1" applyFont="1" applyAlignment="1" applyProtection="1">
      <alignment horizontal="center" vertical="center"/>
      <protection hidden="1"/>
    </xf>
    <xf numFmtId="164" fontId="1" fillId="0" borderId="0" xfId="0" applyNumberFormat="1" applyFont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6" fillId="0" borderId="0" xfId="0" applyFont="1" applyAlignment="1" applyProtection="1">
      <alignment horizontal="center" vertical="center"/>
      <protection hidden="1"/>
    </xf>
    <xf numFmtId="164" fontId="6" fillId="0" borderId="0" xfId="0" applyNumberFormat="1" applyFont="1" applyAlignment="1" applyProtection="1">
      <alignment horizontal="center" vertical="center"/>
      <protection hidden="1"/>
    </xf>
    <xf numFmtId="2" fontId="5" fillId="0" borderId="0" xfId="0" applyNumberFormat="1" applyFont="1" applyAlignment="1" applyProtection="1">
      <alignment horizontal="center" vertical="center"/>
      <protection hidden="1"/>
    </xf>
    <xf numFmtId="164" fontId="7" fillId="0" borderId="0" xfId="0" applyNumberFormat="1" applyFont="1" applyAlignment="1" applyProtection="1">
      <alignment horizontal="center" vertical="center"/>
      <protection hidden="1"/>
    </xf>
    <xf numFmtId="0" fontId="4" fillId="0" borderId="0" xfId="0" applyFont="1" applyAlignment="1" applyProtection="1">
      <alignment horizontal="center" vertical="center"/>
      <protection hidden="1"/>
    </xf>
    <xf numFmtId="0" fontId="4" fillId="0" borderId="1" xfId="0" applyFont="1" applyBorder="1" applyAlignment="1" applyProtection="1">
      <alignment horizontal="center" vertical="center"/>
      <protection hidden="1"/>
    </xf>
    <xf numFmtId="0" fontId="8" fillId="0" borderId="1" xfId="0" applyFont="1" applyBorder="1" applyAlignment="1" applyProtection="1">
      <alignment horizontal="center" vertical="center"/>
      <protection hidden="1"/>
    </xf>
    <xf numFmtId="2" fontId="1" fillId="0" borderId="1" xfId="0" applyNumberFormat="1" applyFont="1" applyBorder="1" applyAlignment="1" applyProtection="1">
      <alignment horizontal="center" vertical="center"/>
      <protection hidden="1"/>
    </xf>
    <xf numFmtId="165" fontId="1" fillId="0" borderId="1" xfId="0" applyNumberFormat="1" applyFont="1" applyBorder="1" applyAlignment="1" applyProtection="1">
      <alignment horizontal="center" vertical="center"/>
      <protection hidden="1"/>
    </xf>
    <xf numFmtId="164" fontId="1" fillId="0" borderId="1" xfId="0" applyNumberFormat="1" applyFont="1" applyBorder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2" fontId="4" fillId="0" borderId="0" xfId="0" applyNumberFormat="1" applyFont="1" applyAlignment="1" applyProtection="1">
      <alignment horizontal="center" vertical="center"/>
      <protection hidden="1"/>
    </xf>
    <xf numFmtId="49" fontId="4" fillId="0" borderId="1" xfId="0" applyNumberFormat="1" applyFont="1" applyBorder="1" applyAlignment="1" applyProtection="1">
      <alignment horizontal="center" textRotation="90"/>
      <protection hidden="1"/>
    </xf>
    <xf numFmtId="49" fontId="4" fillId="0" borderId="4" xfId="0" applyNumberFormat="1" applyFont="1" applyBorder="1" applyAlignment="1" applyProtection="1">
      <alignment horizontal="center" textRotation="90"/>
      <protection hidden="1"/>
    </xf>
    <xf numFmtId="49" fontId="4" fillId="0" borderId="1" xfId="0" applyNumberFormat="1" applyFont="1" applyBorder="1" applyAlignment="1" applyProtection="1">
      <alignment horizontal="center" textRotation="90" wrapText="1"/>
      <protection hidden="1"/>
    </xf>
    <xf numFmtId="0" fontId="4" fillId="0" borderId="1" xfId="0" applyFont="1" applyBorder="1" applyAlignment="1" applyProtection="1">
      <alignment horizontal="center" textRotation="90"/>
      <protection hidden="1"/>
    </xf>
    <xf numFmtId="165" fontId="1" fillId="0" borderId="3" xfId="0" applyNumberFormat="1" applyFont="1" applyBorder="1" applyAlignment="1" applyProtection="1">
      <alignment horizontal="center" vertical="center"/>
      <protection hidden="1"/>
    </xf>
    <xf numFmtId="2" fontId="1" fillId="0" borderId="3" xfId="0" applyNumberFormat="1" applyFont="1" applyBorder="1" applyAlignment="1" applyProtection="1">
      <alignment horizontal="center" vertical="center"/>
      <protection hidden="1"/>
    </xf>
    <xf numFmtId="166" fontId="1" fillId="0" borderId="3" xfId="0" applyNumberFormat="1" applyFont="1" applyBorder="1" applyAlignment="1" applyProtection="1">
      <alignment horizontal="center" vertical="center"/>
      <protection hidden="1"/>
    </xf>
    <xf numFmtId="0" fontId="4" fillId="0" borderId="4" xfId="0" applyFont="1" applyBorder="1" applyAlignment="1" applyProtection="1">
      <alignment horizontal="center" textRotation="90" wrapText="1"/>
      <protection hidden="1"/>
    </xf>
    <xf numFmtId="0" fontId="1" fillId="0" borderId="2" xfId="0" applyFont="1" applyBorder="1" applyAlignment="1" applyProtection="1">
      <alignment horizontal="center" vertical="center"/>
      <protection hidden="1"/>
    </xf>
    <xf numFmtId="2" fontId="1" fillId="0" borderId="2" xfId="0" applyNumberFormat="1" applyFont="1" applyBorder="1" applyAlignment="1" applyProtection="1">
      <alignment horizontal="center" vertical="center"/>
      <protection hidden="1"/>
    </xf>
    <xf numFmtId="49" fontId="1" fillId="0" borderId="2" xfId="0" applyNumberFormat="1" applyFont="1" applyBorder="1" applyAlignment="1" applyProtection="1">
      <alignment horizontal="center" vertical="center"/>
      <protection hidden="1"/>
    </xf>
    <xf numFmtId="0" fontId="12" fillId="0" borderId="1" xfId="0" applyFont="1" applyBorder="1" applyAlignment="1" applyProtection="1">
      <alignment horizontal="center" vertical="center"/>
      <protection hidden="1"/>
    </xf>
    <xf numFmtId="0" fontId="11" fillId="2" borderId="1" xfId="0" applyFont="1" applyFill="1" applyBorder="1" applyAlignment="1" applyProtection="1">
      <alignment horizontal="center" textRotation="90"/>
      <protection hidden="1"/>
    </xf>
    <xf numFmtId="0" fontId="0" fillId="0" borderId="0" xfId="0" applyAlignment="1">
      <alignment vertical="center"/>
    </xf>
    <xf numFmtId="0" fontId="0" fillId="3" borderId="1" xfId="0" applyFill="1" applyBorder="1" applyAlignment="1">
      <alignment vertical="center"/>
    </xf>
    <xf numFmtId="0" fontId="0" fillId="4" borderId="1" xfId="0" applyFill="1" applyBorder="1" applyAlignment="1">
      <alignment vertical="center"/>
    </xf>
    <xf numFmtId="0" fontId="13" fillId="4" borderId="1" xfId="0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15" fillId="4" borderId="5" xfId="0" applyFont="1" applyFill="1" applyBorder="1" applyAlignment="1">
      <alignment horizontal="left" vertical="center"/>
    </xf>
    <xf numFmtId="0" fontId="21" fillId="4" borderId="8" xfId="0" applyFont="1" applyFill="1" applyBorder="1" applyAlignment="1">
      <alignment horizontal="center" vertical="center"/>
    </xf>
    <xf numFmtId="0" fontId="15" fillId="4" borderId="8" xfId="0" applyFont="1" applyFill="1" applyBorder="1" applyAlignment="1">
      <alignment horizontal="center" vertical="center"/>
    </xf>
    <xf numFmtId="0" fontId="22" fillId="4" borderId="8" xfId="0" applyFont="1" applyFill="1" applyBorder="1" applyAlignment="1">
      <alignment horizontal="center" vertical="center"/>
    </xf>
    <xf numFmtId="0" fontId="19" fillId="3" borderId="5" xfId="0" applyFont="1" applyFill="1" applyBorder="1" applyAlignment="1">
      <alignment horizontal="left" vertical="center"/>
    </xf>
    <xf numFmtId="0" fontId="23" fillId="3" borderId="8" xfId="0" applyFont="1" applyFill="1" applyBorder="1" applyAlignment="1">
      <alignment horizontal="center" vertical="center"/>
    </xf>
    <xf numFmtId="0" fontId="19" fillId="3" borderId="8" xfId="0" applyFont="1" applyFill="1" applyBorder="1" applyAlignment="1">
      <alignment horizontal="center" vertical="center"/>
    </xf>
    <xf numFmtId="0" fontId="24" fillId="3" borderId="8" xfId="0" applyFont="1" applyFill="1" applyBorder="1" applyAlignment="1">
      <alignment horizontal="center" vertical="center"/>
    </xf>
    <xf numFmtId="0" fontId="0" fillId="4" borderId="1" xfId="0" applyFill="1" applyBorder="1" applyAlignment="1" applyProtection="1">
      <alignment horizontal="center" vertical="center"/>
      <protection locked="0"/>
    </xf>
    <xf numFmtId="0" fontId="25" fillId="0" borderId="0" xfId="0" applyFont="1" applyAlignment="1">
      <alignment vertical="center" wrapText="1"/>
    </xf>
    <xf numFmtId="0" fontId="9" fillId="0" borderId="0" xfId="0" applyFont="1"/>
    <xf numFmtId="1" fontId="1" fillId="0" borderId="3" xfId="0" applyNumberFormat="1" applyFont="1" applyBorder="1" applyAlignment="1" applyProtection="1">
      <alignment horizontal="center" vertical="center"/>
      <protection hidden="1"/>
    </xf>
    <xf numFmtId="1" fontId="1" fillId="0" borderId="1" xfId="0" applyNumberFormat="1" applyFont="1" applyBorder="1" applyAlignment="1" applyProtection="1">
      <alignment horizontal="center" vertical="center"/>
      <protection hidden="1"/>
    </xf>
    <xf numFmtId="0" fontId="13" fillId="4" borderId="1" xfId="0" applyFont="1" applyFill="1" applyBorder="1" applyAlignment="1">
      <alignment horizontal="center" vertical="center"/>
    </xf>
    <xf numFmtId="0" fontId="14" fillId="4" borderId="4" xfId="0" applyFont="1" applyFill="1" applyBorder="1" applyAlignment="1">
      <alignment horizontal="center" vertical="center" textRotation="90"/>
    </xf>
    <xf numFmtId="0" fontId="14" fillId="4" borderId="7" xfId="0" applyFont="1" applyFill="1" applyBorder="1" applyAlignment="1">
      <alignment horizontal="center" vertical="center" textRotation="90"/>
    </xf>
    <xf numFmtId="0" fontId="14" fillId="4" borderId="3" xfId="0" applyFont="1" applyFill="1" applyBorder="1" applyAlignment="1">
      <alignment horizontal="center" vertical="center" textRotation="90"/>
    </xf>
    <xf numFmtId="0" fontId="17" fillId="3" borderId="1" xfId="0" applyFont="1" applyFill="1" applyBorder="1" applyAlignment="1">
      <alignment horizontal="center" vertical="center"/>
    </xf>
    <xf numFmtId="0" fontId="18" fillId="3" borderId="4" xfId="0" applyFont="1" applyFill="1" applyBorder="1" applyAlignment="1">
      <alignment horizontal="center" vertical="center" textRotation="90"/>
    </xf>
    <xf numFmtId="0" fontId="18" fillId="3" borderId="7" xfId="0" applyFont="1" applyFill="1" applyBorder="1" applyAlignment="1">
      <alignment horizontal="center" vertical="center" textRotation="90"/>
    </xf>
    <xf numFmtId="0" fontId="18" fillId="3" borderId="3" xfId="0" applyFont="1" applyFill="1" applyBorder="1" applyAlignment="1">
      <alignment horizontal="center" vertical="center" textRotation="90"/>
    </xf>
    <xf numFmtId="0" fontId="15" fillId="2" borderId="6" xfId="0" applyFont="1" applyFill="1" applyBorder="1" applyAlignment="1" applyProtection="1">
      <alignment horizontal="center" vertical="center"/>
      <protection locked="0"/>
    </xf>
    <xf numFmtId="0" fontId="19" fillId="2" borderId="6" xfId="0" applyFont="1" applyFill="1" applyBorder="1" applyAlignment="1" applyProtection="1">
      <alignment horizontal="center" vertical="center"/>
      <protection locked="0"/>
    </xf>
  </cellXfs>
  <cellStyles count="2">
    <cellStyle name="Standard" xfId="0" builtinId="0"/>
    <cellStyle name="Standard 2" xfId="1" xr:uid="{F1C689AB-9469-4A6E-9E96-3C9DCBEE20DA}"/>
  </cellStyles>
  <dxfs count="8">
    <dxf>
      <font>
        <condense val="0"/>
        <extend val="0"/>
        <color indexed="22"/>
      </font>
      <fill>
        <patternFill>
          <bgColor indexed="22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condense val="0"/>
        <extend val="0"/>
        <color indexed="22"/>
      </font>
      <fill>
        <patternFill>
          <bgColor indexed="22"/>
        </patternFill>
      </fill>
    </dxf>
  </dxfs>
  <tableStyles count="0" defaultTableStyle="TableStyleMedium2" defaultPivotStyle="PivotStyleLight16"/>
  <colors>
    <mruColors>
      <color rgb="FF0000FF"/>
      <color rgb="FF000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microsoft.com/office/2006/relationships/attachedToolbars" Target="attachedToolbars.bin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FD181E0-5E2F-11CE-A449-00AA004A803D}" ax:persistence="persistStreamInit" r:id="rId1"/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percentStacked"/>
        <c:varyColors val="0"/>
        <c:ser>
          <c:idx val="0"/>
          <c:order val="0"/>
          <c:tx>
            <c:strRef>
              <c:f>'Hintergrund (Beispiel 1)'!$W$1</c:f>
              <c:strCache>
                <c:ptCount val="1"/>
                <c:pt idx="0">
                  <c:v>Anteil Gewindesteigungsmoment an Gesamtanziehdrehmoment</c:v>
                </c:pt>
              </c:strCache>
            </c:strRef>
          </c:tx>
          <c:spPr>
            <a:solidFill>
              <a:srgbClr val="00B050">
                <a:alpha val="50000"/>
              </a:srgbClr>
            </a:solidFill>
            <a:ln w="25400">
              <a:noFill/>
            </a:ln>
          </c:spPr>
          <c:cat>
            <c:multiLvlStrRef>
              <c:f>'Tabelle F, T (Beispiel 8.8)'!#REF!</c:f>
            </c:multiLvlStrRef>
          </c:cat>
          <c:val>
            <c:numRef>
              <c:f>'Hintergrund (Beispiel 1)'!$W$4:$W$34</c:f>
              <c:numCache>
                <c:formatCode>0.0</c:formatCode>
                <c:ptCount val="31"/>
                <c:pt idx="0">
                  <c:v>100</c:v>
                </c:pt>
                <c:pt idx="1">
                  <c:v>67.325861089906553</c:v>
                </c:pt>
                <c:pt idx="2">
                  <c:v>50.745278351141124</c:v>
                </c:pt>
                <c:pt idx="3">
                  <c:v>40.717606483402349</c:v>
                </c:pt>
                <c:pt idx="4">
                  <c:v>33.99911090955365</c:v>
                </c:pt>
                <c:pt idx="5">
                  <c:v>29.183730508252104</c:v>
                </c:pt>
                <c:pt idx="6">
                  <c:v>25.563155841928932</c:v>
                </c:pt>
                <c:pt idx="7">
                  <c:v>22.741778771449411</c:v>
                </c:pt>
                <c:pt idx="8">
                  <c:v>20.481282417125541</c:v>
                </c:pt>
                <c:pt idx="9">
                  <c:v>18.629536365900616</c:v>
                </c:pt>
                <c:pt idx="10">
                  <c:v>17.084865859139935</c:v>
                </c:pt>
                <c:pt idx="11">
                  <c:v>15.77673570209577</c:v>
                </c:pt>
                <c:pt idx="12">
                  <c:v>14.654676863314563</c:v>
                </c:pt>
                <c:pt idx="13">
                  <c:v>13.681624633808545</c:v>
                </c:pt>
                <c:pt idx="14">
                  <c:v>12.829745562056019</c:v>
                </c:pt>
                <c:pt idx="15">
                  <c:v>12.077732010358687</c:v>
                </c:pt>
                <c:pt idx="16">
                  <c:v>11.40899550358608</c:v>
                </c:pt>
                <c:pt idx="17">
                  <c:v>10.810428787746451</c:v>
                </c:pt>
                <c:pt idx="18">
                  <c:v>10.271538150491931</c:v>
                </c:pt>
                <c:pt idx="19">
                  <c:v>9.7838229376035422</c:v>
                </c:pt>
                <c:pt idx="20">
                  <c:v>9.3403238279797822</c:v>
                </c:pt>
                <c:pt idx="21">
                  <c:v>8.935288640647471</c:v>
                </c:pt>
                <c:pt idx="22">
                  <c:v>8.5639214798536454</c:v>
                </c:pt>
                <c:pt idx="23">
                  <c:v>8.2221919399321219</c:v>
                </c:pt>
                <c:pt idx="24">
                  <c:v>7.9066882375592913</c:v>
                </c:pt>
                <c:pt idx="25">
                  <c:v>7.6145029082888502</c:v>
                </c:pt>
                <c:pt idx="26">
                  <c:v>7.3431429438554199</c:v>
                </c:pt>
                <c:pt idx="27">
                  <c:v>7.090458483037966</c:v>
                </c:pt>
                <c:pt idx="28">
                  <c:v>6.8545857356355206</c:v>
                </c:pt>
                <c:pt idx="29">
                  <c:v>6.6339009318892455</c:v>
                </c:pt>
                <c:pt idx="30">
                  <c:v>6.4269828900875332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2D-44F6-9E40-EBE6AAD6DEE7}"/>
            </c:ext>
          </c:extLst>
        </c:ser>
        <c:ser>
          <c:idx val="1"/>
          <c:order val="1"/>
          <c:tx>
            <c:strRef>
              <c:f>'Hintergrund (Beispiel 1)'!$V$1</c:f>
              <c:strCache>
                <c:ptCount val="1"/>
                <c:pt idx="0">
                  <c:v>Anteil Gewindereibmoment an Gesamtanziehdrehmoment</c:v>
                </c:pt>
              </c:strCache>
            </c:strRef>
          </c:tx>
          <c:spPr>
            <a:solidFill>
              <a:schemeClr val="accent6">
                <a:lumMod val="75000"/>
                <a:alpha val="50000"/>
              </a:schemeClr>
            </a:solidFill>
            <a:ln w="25400">
              <a:noFill/>
            </a:ln>
          </c:spPr>
          <c:cat>
            <c:multiLvlStrRef>
              <c:f>'Tabelle F, T (Beispiel 8.8)'!#REF!</c:f>
            </c:multiLvlStrRef>
          </c:cat>
          <c:val>
            <c:numRef>
              <c:f>'Hintergrund (Beispiel 1)'!$V$4:$V$34</c:f>
              <c:numCache>
                <c:formatCode>0.0</c:formatCode>
                <c:ptCount val="31"/>
                <c:pt idx="0">
                  <c:v>0</c:v>
                </c:pt>
                <c:pt idx="1">
                  <c:v>14.695752309377571</c:v>
                </c:pt>
                <c:pt idx="2">
                  <c:v>22.153152724565469</c:v>
                </c:pt>
                <c:pt idx="3">
                  <c:v>26.663269499593316</c:v>
                </c:pt>
                <c:pt idx="4">
                  <c:v>29.685027689353287</c:v>
                </c:pt>
                <c:pt idx="5">
                  <c:v>31.850827309893511</c:v>
                </c:pt>
                <c:pt idx="6">
                  <c:v>33.479242634327868</c:v>
                </c:pt>
                <c:pt idx="7">
                  <c:v>34.748205183370466</c:v>
                </c:pt>
                <c:pt idx="8">
                  <c:v>35.764902046011656</c:v>
                </c:pt>
                <c:pt idx="9">
                  <c:v>36.597756475122964</c:v>
                </c:pt>
                <c:pt idx="10">
                  <c:v>37.292498430815122</c:v>
                </c:pt>
                <c:pt idx="11">
                  <c:v>37.880852322228918</c:v>
                </c:pt>
                <c:pt idx="12">
                  <c:v>38.385517458673654</c:v>
                </c:pt>
                <c:pt idx="13">
                  <c:v>38.823164326377054</c:v>
                </c:pt>
                <c:pt idx="14">
                  <c:v>39.20631149577806</c:v>
                </c:pt>
                <c:pt idx="15">
                  <c:v>39.544542441035667</c:v>
                </c:pt>
                <c:pt idx="16">
                  <c:v>39.84531811230309</c:v>
                </c:pt>
                <c:pt idx="17">
                  <c:v>40.114533721039443</c:v>
                </c:pt>
                <c:pt idx="18">
                  <c:v>40.356908993689352</c:v>
                </c:pt>
                <c:pt idx="19">
                  <c:v>40.576267244746703</c:v>
                </c:pt>
                <c:pt idx="20">
                  <c:v>40.775738547797538</c:v>
                </c:pt>
                <c:pt idx="21">
                  <c:v>40.957910044527623</c:v>
                </c:pt>
                <c:pt idx="22">
                  <c:v>41.124938771003926</c:v>
                </c:pt>
                <c:pt idx="23">
                  <c:v>41.278637471046267</c:v>
                </c:pt>
                <c:pt idx="24">
                  <c:v>41.420540652504869</c:v>
                </c:pt>
                <c:pt idx="25">
                  <c:v>41.551955997197119</c:v>
                </c:pt>
                <c:pt idx="26">
                  <c:v>41.674004778190806</c:v>
                </c:pt>
                <c:pt idx="27">
                  <c:v>41.787653932306831</c:v>
                </c:pt>
                <c:pt idx="28">
                  <c:v>41.893741731036492</c:v>
                </c:pt>
                <c:pt idx="29">
                  <c:v>41.992998492575722</c:v>
                </c:pt>
                <c:pt idx="30">
                  <c:v>42.086063417684436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92D-44F6-9E40-EBE6AAD6DEE7}"/>
            </c:ext>
          </c:extLst>
        </c:ser>
        <c:ser>
          <c:idx val="2"/>
          <c:order val="2"/>
          <c:tx>
            <c:strRef>
              <c:f>'Hintergrund (Beispiel 1)'!$U$1</c:f>
              <c:strCache>
                <c:ptCount val="1"/>
                <c:pt idx="0">
                  <c:v>Anteil Auflagedrehmoment an Gesamtanziehdrehmoment</c:v>
                </c:pt>
              </c:strCache>
            </c:strRef>
          </c:tx>
          <c:spPr>
            <a:solidFill>
              <a:srgbClr val="FF0000">
                <a:alpha val="50000"/>
              </a:srgbClr>
            </a:solidFill>
            <a:ln w="25400">
              <a:noFill/>
            </a:ln>
          </c:spPr>
          <c:cat>
            <c:multiLvlStrRef>
              <c:f>'Tabelle F, T (Beispiel 8.8)'!#REF!</c:f>
            </c:multiLvlStrRef>
          </c:cat>
          <c:val>
            <c:numRef>
              <c:f>'Hintergrund (Beispiel 1)'!$U$4:$U$34</c:f>
              <c:numCache>
                <c:formatCode>0.0</c:formatCode>
                <c:ptCount val="31"/>
                <c:pt idx="0">
                  <c:v>0</c:v>
                </c:pt>
                <c:pt idx="1">
                  <c:v>17.978386600715872</c:v>
                </c:pt>
                <c:pt idx="2">
                  <c:v>27.101568924293407</c:v>
                </c:pt>
                <c:pt idx="3">
                  <c:v>32.619124017004332</c:v>
                </c:pt>
                <c:pt idx="4">
                  <c:v>36.315861401093045</c:v>
                </c:pt>
                <c:pt idx="5">
                  <c:v>38.965442181854385</c:v>
                </c:pt>
                <c:pt idx="6">
                  <c:v>40.957601523743214</c:v>
                </c:pt>
                <c:pt idx="7">
                  <c:v>42.510016045180123</c:v>
                </c:pt>
                <c:pt idx="8">
                  <c:v>43.753815536862803</c:v>
                </c:pt>
                <c:pt idx="9">
                  <c:v>44.772707158976409</c:v>
                </c:pt>
                <c:pt idx="10">
                  <c:v>45.622635710044932</c:v>
                </c:pt>
                <c:pt idx="11">
                  <c:v>46.342411975675304</c:v>
                </c:pt>
                <c:pt idx="12">
                  <c:v>46.959805678011783</c:v>
                </c:pt>
                <c:pt idx="13">
                  <c:v>47.4952110398144</c:v>
                </c:pt>
                <c:pt idx="14">
                  <c:v>47.963942942165929</c:v>
                </c:pt>
                <c:pt idx="15">
                  <c:v>48.377725548605646</c:v>
                </c:pt>
                <c:pt idx="16">
                  <c:v>48.745686384110826</c:v>
                </c:pt>
                <c:pt idx="17">
                  <c:v>49.075037491214104</c:v>
                </c:pt>
                <c:pt idx="18">
                  <c:v>49.371552855818706</c:v>
                </c:pt>
                <c:pt idx="19">
                  <c:v>49.639909817649738</c:v>
                </c:pt>
                <c:pt idx="20">
                  <c:v>49.883937624222675</c:v>
                </c:pt>
                <c:pt idx="21">
                  <c:v>50.106801314824921</c:v>
                </c:pt>
                <c:pt idx="22">
                  <c:v>50.311139749142441</c:v>
                </c:pt>
                <c:pt idx="23">
                  <c:v>50.499170589021617</c:v>
                </c:pt>
                <c:pt idx="24">
                  <c:v>50.672771109935844</c:v>
                </c:pt>
                <c:pt idx="25">
                  <c:v>50.833541094514032</c:v>
                </c:pt>
                <c:pt idx="26">
                  <c:v>50.982852277953782</c:v>
                </c:pt>
                <c:pt idx="27">
                  <c:v>51.121887584655191</c:v>
                </c:pt>
                <c:pt idx="28">
                  <c:v>51.251672533327984</c:v>
                </c:pt>
                <c:pt idx="29">
                  <c:v>51.373100575535034</c:v>
                </c:pt>
                <c:pt idx="30">
                  <c:v>51.486953692228042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92D-44F6-9E40-EBE6AAD6DE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72609656"/>
        <c:axId val="572543088"/>
      </c:areaChart>
      <c:scatterChart>
        <c:scatterStyle val="lineMarker"/>
        <c:varyColors val="0"/>
        <c:ser>
          <c:idx val="3"/>
          <c:order val="3"/>
          <c:tx>
            <c:v>Auswertepunkt</c:v>
          </c:tx>
          <c:spPr>
            <a:ln w="1270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'Hintergrund (Beispiel 1)'!$AF$5:$AG$5</c:f>
              <c:numCache>
                <c:formatCode>0.00</c:formatCode>
                <c:ptCount val="2"/>
                <c:pt idx="0">
                  <c:v>0.12</c:v>
                </c:pt>
                <c:pt idx="1">
                  <c:v>0.12</c:v>
                </c:pt>
              </c:numCache>
            </c:numRef>
          </c:xVal>
          <c:yVal>
            <c:numRef>
              <c:f>'Hintergrund (Beispiel 1)'!$AF$6:$AG$6</c:f>
              <c:numCache>
                <c:formatCode>General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92D-44F6-9E40-EBE6AAD6DE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45221912"/>
        <c:axId val="572610736"/>
      </c:scatterChart>
      <c:catAx>
        <c:axId val="572609656"/>
        <c:scaling>
          <c:orientation val="minMax"/>
        </c:scaling>
        <c:delete val="0"/>
        <c:axPos val="b"/>
        <c:majorGridlines/>
        <c:numFmt formatCode="0.00" sourceLinked="1"/>
        <c:majorTickMark val="out"/>
        <c:minorTickMark val="none"/>
        <c:tickLblPos val="nextTo"/>
        <c:spPr>
          <a:ln>
            <a:noFill/>
          </a:ln>
        </c:spPr>
        <c:crossAx val="572543088"/>
        <c:crosses val="autoZero"/>
        <c:auto val="1"/>
        <c:lblAlgn val="ctr"/>
        <c:lblOffset val="100"/>
        <c:tickMarkSkip val="5"/>
        <c:noMultiLvlLbl val="0"/>
      </c:catAx>
      <c:valAx>
        <c:axId val="572543088"/>
        <c:scaling>
          <c:orientation val="minMax"/>
          <c:max val="1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crossAx val="572609656"/>
        <c:crosses val="autoZero"/>
        <c:crossBetween val="midCat"/>
      </c:valAx>
      <c:valAx>
        <c:axId val="572610736"/>
        <c:scaling>
          <c:orientation val="minMax"/>
          <c:max val="1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crossAx val="645221912"/>
        <c:crosses val="max"/>
        <c:crossBetween val="midCat"/>
      </c:valAx>
      <c:valAx>
        <c:axId val="645221912"/>
        <c:scaling>
          <c:orientation val="minMax"/>
          <c:max val="0.30000000000000004"/>
          <c:min val="0"/>
        </c:scaling>
        <c:delete val="0"/>
        <c:axPos val="t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Gesamtreibungszahl µ</a:t>
                </a:r>
                <a:r>
                  <a:rPr lang="en-US" baseline="-25000"/>
                  <a:t>tot</a:t>
                </a:r>
                <a:endParaRPr lang="en-US"/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crossAx val="572610736"/>
        <c:crosses val="max"/>
        <c:crossBetween val="midCat"/>
      </c:valAx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 rtl="0"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 rtl="0"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</c:legendEntry>
      <c:legendEntry>
        <c:idx val="2"/>
        <c:txPr>
          <a:bodyPr rot="0" spcFirstLastPara="1" vertOverflow="ellipsis" vert="horz" wrap="square" anchor="ctr" anchorCtr="1"/>
          <a:lstStyle/>
          <a:p>
            <a:pPr rtl="0"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</c:legendEntry>
      <c:legendEntry>
        <c:idx val="3"/>
        <c:delete val="1"/>
      </c:legendEntry>
      <c:overlay val="0"/>
      <c:txPr>
        <a:bodyPr/>
        <a:lstStyle/>
        <a:p>
          <a:pPr rtl="0">
            <a:defRPr sz="1000" b="1"/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accent3">
        <a:lumMod val="20000"/>
        <a:lumOff val="80000"/>
      </a:schemeClr>
    </a:solidFill>
    <a:ln>
      <a:solidFill>
        <a:schemeClr val="tx1"/>
      </a:solidFill>
    </a:ln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23"/>
          <c:order val="0"/>
          <c:tx>
            <c:v>Anteil Teildrehmomente an Gesamtanziehdrehmoment</c:v>
          </c:tx>
          <c:spPr>
            <a:solidFill>
              <a:srgbClr val="00B050"/>
            </a:solidFill>
          </c:spPr>
          <c:dPt>
            <c:idx val="0"/>
            <c:bubble3D val="0"/>
            <c:spPr>
              <a:solidFill>
                <a:srgbClr val="FF0000">
                  <a:alpha val="50000"/>
                </a:srgb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4EC7-4CFA-931B-DDD83A353A00}"/>
              </c:ext>
            </c:extLst>
          </c:dPt>
          <c:dPt>
            <c:idx val="1"/>
            <c:bubble3D val="0"/>
            <c:spPr>
              <a:solidFill>
                <a:schemeClr val="accent6">
                  <a:lumMod val="75000"/>
                  <a:alpha val="5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4EC7-4CFA-931B-DDD83A353A00}"/>
              </c:ext>
            </c:extLst>
          </c:dPt>
          <c:dPt>
            <c:idx val="2"/>
            <c:bubble3D val="0"/>
            <c:spPr>
              <a:solidFill>
                <a:srgbClr val="00B050">
                  <a:alpha val="50000"/>
                </a:srgb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4EC7-4CFA-931B-DDD83A353A00}"/>
              </c:ext>
            </c:extLst>
          </c:dPt>
          <c:dLbls>
            <c:dLbl>
              <c:idx val="0"/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rgbClr val="FF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4EC7-4CFA-931B-DDD83A353A00}"/>
                </c:ext>
              </c:extLst>
            </c:dLbl>
            <c:dLbl>
              <c:idx val="1"/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6">
                          <a:lumMod val="7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4EC7-4CFA-931B-DDD83A353A00}"/>
                </c:ext>
              </c:extLst>
            </c:dLbl>
            <c:dLbl>
              <c:idx val="2"/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rgbClr val="00B05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4EC7-4CFA-931B-DDD83A353A00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Lit>
              <c:ptCount val="3"/>
              <c:pt idx="0">
                <c:v>Tb</c:v>
              </c:pt>
              <c:pt idx="1">
                <c:v>Tthf</c:v>
              </c:pt>
              <c:pt idx="2">
                <c:v>Tthp</c:v>
              </c:pt>
            </c:strLit>
          </c:cat>
          <c:val>
            <c:numRef>
              <c:f>'Hintergrund (Beispiel 1)'!$X$3:$Z$3</c:f>
              <c:numCache>
                <c:formatCode>General</c:formatCode>
                <c:ptCount val="3"/>
                <c:pt idx="0">
                  <c:v>46.959805678011783</c:v>
                </c:pt>
                <c:pt idx="1">
                  <c:v>38.385517458673654</c:v>
                </c:pt>
                <c:pt idx="2">
                  <c:v>14.654676863314563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EC7-4CFA-931B-DDD83A353A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egendEntry>
        <c:idx val="0"/>
        <c:txPr>
          <a:bodyPr rot="0" spcFirstLastPara="1" vertOverflow="ellipsis" vert="horz" wrap="square" anchor="ctr" anchorCtr="1"/>
          <a:lstStyle/>
          <a:p>
            <a:pPr rtl="0">
              <a:defRPr sz="10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 rtl="0">
              <a:defRPr sz="1000" b="1" i="0" u="none" strike="noStrike" kern="1200" baseline="0">
                <a:solidFill>
                  <a:schemeClr val="accent6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</c:legendEntry>
      <c:legendEntry>
        <c:idx val="2"/>
        <c:txPr>
          <a:bodyPr rot="0" spcFirstLastPara="1" vertOverflow="ellipsis" vert="horz" wrap="square" anchor="ctr" anchorCtr="1"/>
          <a:lstStyle/>
          <a:p>
            <a:pPr rtl="0">
              <a:defRPr sz="1000" b="1" i="0" u="none" strike="noStrike" kern="1200" baseline="0">
                <a:solidFill>
                  <a:srgbClr val="00B050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accent3">
        <a:lumMod val="20000"/>
        <a:lumOff val="80000"/>
      </a:schemeClr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percentStacked"/>
        <c:varyColors val="0"/>
        <c:ser>
          <c:idx val="0"/>
          <c:order val="0"/>
          <c:tx>
            <c:strRef>
              <c:f>'Hintergrund (Beispiel 2)'!$W$1</c:f>
              <c:strCache>
                <c:ptCount val="1"/>
                <c:pt idx="0">
                  <c:v>Anteil Gewindesteigungsmoment an Gesamtanziehdrehmoment</c:v>
                </c:pt>
              </c:strCache>
            </c:strRef>
          </c:tx>
          <c:spPr>
            <a:solidFill>
              <a:srgbClr val="00B050">
                <a:alpha val="50000"/>
              </a:srgbClr>
            </a:solidFill>
            <a:ln w="25400">
              <a:noFill/>
            </a:ln>
          </c:spPr>
          <c:cat>
            <c:multiLvlStrRef>
              <c:f>'Tabelle F, T (Beispiel 8.8)'!#REF!</c:f>
            </c:multiLvlStrRef>
          </c:cat>
          <c:val>
            <c:numRef>
              <c:f>'Hintergrund (Beispiel 2)'!$W$4:$W$34</c:f>
              <c:numCache>
                <c:formatCode>0.0</c:formatCode>
                <c:ptCount val="31"/>
                <c:pt idx="0">
                  <c:v>100</c:v>
                </c:pt>
                <c:pt idx="1">
                  <c:v>61.873031301222383</c:v>
                </c:pt>
                <c:pt idx="2">
                  <c:v>44.7943163338022</c:v>
                </c:pt>
                <c:pt idx="3">
                  <c:v>35.104481757852973</c:v>
                </c:pt>
                <c:pt idx="4">
                  <c:v>28.861260280996998</c:v>
                </c:pt>
                <c:pt idx="5">
                  <c:v>24.503406617091567</c:v>
                </c:pt>
                <c:pt idx="6">
                  <c:v>21.288924121213824</c:v>
                </c:pt>
                <c:pt idx="7">
                  <c:v>18.820017716949032</c:v>
                </c:pt>
                <c:pt idx="8">
                  <c:v>16.864247293386075</c:v>
                </c:pt>
                <c:pt idx="9">
                  <c:v>15.276697600975542</c:v>
                </c:pt>
                <c:pt idx="10">
                  <c:v>13.962326074118511</c:v>
                </c:pt>
                <c:pt idx="11">
                  <c:v>12.856207854785154</c:v>
                </c:pt>
                <c:pt idx="12">
                  <c:v>11.912481650355796</c:v>
                </c:pt>
                <c:pt idx="13">
                  <c:v>11.097831301666773</c:v>
                </c:pt>
                <c:pt idx="14">
                  <c:v>10.38747077894466</c:v>
                </c:pt>
                <c:pt idx="15">
                  <c:v>9.7625783921991012</c:v>
                </c:pt>
                <c:pt idx="16">
                  <c:v>9.208604570186159</c:v>
                </c:pt>
                <c:pt idx="17">
                  <c:v>8.7141248483538689</c:v>
                </c:pt>
                <c:pt idx="18">
                  <c:v>8.2700435746736733</c:v>
                </c:pt>
                <c:pt idx="19">
                  <c:v>7.8690292892236169</c:v>
                </c:pt>
                <c:pt idx="20">
                  <c:v>7.5051067772870477</c:v>
                </c:pt>
                <c:pt idx="21">
                  <c:v>7.1733573177119814</c:v>
                </c:pt>
                <c:pt idx="22">
                  <c:v>6.8696950657114693</c:v>
                </c:pt>
                <c:pt idx="23">
                  <c:v>6.5906979259071425</c:v>
                </c:pt>
                <c:pt idx="24">
                  <c:v>6.3334780292072113</c:v>
                </c:pt>
                <c:pt idx="25">
                  <c:v>6.0955814003887641</c:v>
                </c:pt>
                <c:pt idx="26">
                  <c:v>5.8749094190598834</c:v>
                </c:pt>
                <c:pt idx="27">
                  <c:v>5.6696567442092922</c:v>
                </c:pt>
                <c:pt idx="28">
                  <c:v>5.4782618119262931</c:v>
                </c:pt>
                <c:pt idx="29">
                  <c:v>5.2993670322184858</c:v>
                </c:pt>
                <c:pt idx="30">
                  <c:v>5.1317865379430554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5D-428A-8FFD-1CA6A222E891}"/>
            </c:ext>
          </c:extLst>
        </c:ser>
        <c:ser>
          <c:idx val="1"/>
          <c:order val="1"/>
          <c:tx>
            <c:strRef>
              <c:f>'Hintergrund (Beispiel 2)'!$V$1</c:f>
              <c:strCache>
                <c:ptCount val="1"/>
                <c:pt idx="0">
                  <c:v>Anteil Gewindereibmoment an Gesamtanziehdrehmoment</c:v>
                </c:pt>
              </c:strCache>
            </c:strRef>
          </c:tx>
          <c:spPr>
            <a:solidFill>
              <a:schemeClr val="accent6">
                <a:lumMod val="75000"/>
                <a:alpha val="50000"/>
              </a:schemeClr>
            </a:solidFill>
            <a:ln w="25400">
              <a:noFill/>
            </a:ln>
          </c:spPr>
          <c:cat>
            <c:multiLvlStrRef>
              <c:f>'Tabelle F, T (Beispiel 8.8)'!#REF!</c:f>
            </c:multiLvlStrRef>
          </c:cat>
          <c:val>
            <c:numRef>
              <c:f>'Hintergrund (Beispiel 2)'!$V$4:$V$34</c:f>
              <c:numCache>
                <c:formatCode>0.0</c:formatCode>
                <c:ptCount val="31"/>
                <c:pt idx="0">
                  <c:v>0</c:v>
                </c:pt>
                <c:pt idx="1">
                  <c:v>13.505519690552415</c:v>
                </c:pt>
                <c:pt idx="2">
                  <c:v>19.555224903262406</c:v>
                </c:pt>
                <c:pt idx="3">
                  <c:v>22.987605082698838</c:v>
                </c:pt>
                <c:pt idx="4">
                  <c:v>25.199109261127312</c:v>
                </c:pt>
                <c:pt idx="5">
                  <c:v>26.742769312662112</c:v>
                </c:pt>
                <c:pt idx="6">
                  <c:v>27.881418886038894</c:v>
                </c:pt>
                <c:pt idx="7">
                  <c:v>28.755966881720447</c:v>
                </c:pt>
                <c:pt idx="8">
                  <c:v>29.448749362654375</c:v>
                </c:pt>
                <c:pt idx="9">
                  <c:v>30.011098911079614</c:v>
                </c:pt>
                <c:pt idx="10">
                  <c:v>30.4766819653453</c:v>
                </c:pt>
                <c:pt idx="11">
                  <c:v>30.868496523415967</c:v>
                </c:pt>
                <c:pt idx="12">
                  <c:v>31.202787794697112</c:v>
                </c:pt>
                <c:pt idx="13">
                  <c:v>31.491357190603157</c:v>
                </c:pt>
                <c:pt idx="14">
                  <c:v>31.742984538762165</c:v>
                </c:pt>
                <c:pt idx="15">
                  <c:v>31.964336949449322</c:v>
                </c:pt>
                <c:pt idx="16">
                  <c:v>32.160568242326434</c:v>
                </c:pt>
                <c:pt idx="17">
                  <c:v>32.335725246612448</c:v>
                </c:pt>
                <c:pt idx="18">
                  <c:v>32.493029868264315</c:v>
                </c:pt>
                <c:pt idx="19">
                  <c:v>32.635079092558193</c:v>
                </c:pt>
                <c:pt idx="20">
                  <c:v>32.763989489018648</c:v>
                </c:pt>
                <c:pt idx="21">
                  <c:v>32.881503390897898</c:v>
                </c:pt>
                <c:pt idx="22">
                  <c:v>32.989068105944391</c:v>
                </c:pt>
                <c:pt idx="23">
                  <c:v>33.087895825373231</c:v>
                </c:pt>
                <c:pt idx="24">
                  <c:v>33.179009504174402</c:v>
                </c:pt>
                <c:pt idx="25">
                  <c:v>33.263278401348131</c:v>
                </c:pt>
                <c:pt idx="26">
                  <c:v>33.341445900383697</c:v>
                </c:pt>
                <c:pt idx="27">
                  <c:v>33.414151497926312</c:v>
                </c:pt>
                <c:pt idx="28">
                  <c:v>33.481948338714837</c:v>
                </c:pt>
                <c:pt idx="29">
                  <c:v>33.545317314857911</c:v>
                </c:pt>
                <c:pt idx="30">
                  <c:v>33.604678489963916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C5D-428A-8FFD-1CA6A222E891}"/>
            </c:ext>
          </c:extLst>
        </c:ser>
        <c:ser>
          <c:idx val="2"/>
          <c:order val="2"/>
          <c:tx>
            <c:strRef>
              <c:f>'Hintergrund (Beispiel 2)'!$U$1</c:f>
              <c:strCache>
                <c:ptCount val="1"/>
                <c:pt idx="0">
                  <c:v>Anteil Auflagedrehmoment an Gesamtanziehdrehmoment</c:v>
                </c:pt>
              </c:strCache>
            </c:strRef>
          </c:tx>
          <c:spPr>
            <a:solidFill>
              <a:srgbClr val="FF0000">
                <a:alpha val="50000"/>
              </a:srgbClr>
            </a:solidFill>
            <a:ln w="25400">
              <a:noFill/>
            </a:ln>
          </c:spPr>
          <c:cat>
            <c:multiLvlStrRef>
              <c:f>'Tabelle F, T (Beispiel 8.8)'!#REF!</c:f>
            </c:multiLvlStrRef>
          </c:cat>
          <c:val>
            <c:numRef>
              <c:f>'Hintergrund (Beispiel 2)'!$U$4:$U$34</c:f>
              <c:numCache>
                <c:formatCode>0.0</c:formatCode>
                <c:ptCount val="31"/>
                <c:pt idx="0">
                  <c:v>0</c:v>
                </c:pt>
                <c:pt idx="1">
                  <c:v>24.621449008225198</c:v>
                </c:pt>
                <c:pt idx="2">
                  <c:v>35.650458762935401</c:v>
                </c:pt>
                <c:pt idx="3">
                  <c:v>41.907913159448164</c:v>
                </c:pt>
                <c:pt idx="4">
                  <c:v>45.939630457875687</c:v>
                </c:pt>
                <c:pt idx="5">
                  <c:v>48.753824070246317</c:v>
                </c:pt>
                <c:pt idx="6">
                  <c:v>50.829656992747289</c:v>
                </c:pt>
                <c:pt idx="7">
                  <c:v>52.424015401330529</c:v>
                </c:pt>
                <c:pt idx="8">
                  <c:v>53.68700334395956</c:v>
                </c:pt>
                <c:pt idx="9">
                  <c:v>54.712203487944841</c:v>
                </c:pt>
                <c:pt idx="10">
                  <c:v>55.560991960536185</c:v>
                </c:pt>
                <c:pt idx="11">
                  <c:v>56.27529562179889</c:v>
                </c:pt>
                <c:pt idx="12">
                  <c:v>56.884730554947097</c:v>
                </c:pt>
                <c:pt idx="13">
                  <c:v>57.410811507730067</c:v>
                </c:pt>
                <c:pt idx="14">
                  <c:v>57.869544682293181</c:v>
                </c:pt>
                <c:pt idx="15">
                  <c:v>58.273084658351578</c:v>
                </c:pt>
                <c:pt idx="16">
                  <c:v>58.630827187487412</c:v>
                </c:pt>
                <c:pt idx="17">
                  <c:v>58.950149905033676</c:v>
                </c:pt>
                <c:pt idx="18">
                  <c:v>59.236926557062006</c:v>
                </c:pt>
                <c:pt idx="19">
                  <c:v>59.495891618218167</c:v>
                </c:pt>
                <c:pt idx="20">
                  <c:v>59.730903733694298</c:v>
                </c:pt>
                <c:pt idx="21">
                  <c:v>59.945139291390127</c:v>
                </c:pt>
                <c:pt idx="22">
                  <c:v>60.141236828344148</c:v>
                </c:pt>
                <c:pt idx="23">
                  <c:v>60.321406248719626</c:v>
                </c:pt>
                <c:pt idx="24">
                  <c:v>60.487512466618384</c:v>
                </c:pt>
                <c:pt idx="25">
                  <c:v>60.641140198263088</c:v>
                </c:pt>
                <c:pt idx="26">
                  <c:v>60.783644680556414</c:v>
                </c:pt>
                <c:pt idx="27">
                  <c:v>60.916191757864389</c:v>
                </c:pt>
                <c:pt idx="28">
                  <c:v>61.039789849358861</c:v>
                </c:pt>
                <c:pt idx="29">
                  <c:v>61.155315652923605</c:v>
                </c:pt>
                <c:pt idx="30">
                  <c:v>61.263534972093012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C5D-428A-8FFD-1CA6A222E8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72609656"/>
        <c:axId val="572543088"/>
      </c:areaChart>
      <c:scatterChart>
        <c:scatterStyle val="lineMarker"/>
        <c:varyColors val="0"/>
        <c:ser>
          <c:idx val="3"/>
          <c:order val="3"/>
          <c:tx>
            <c:v>Auswertepunkt</c:v>
          </c:tx>
          <c:spPr>
            <a:ln w="1270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'Hintergrund (Beispiel 2)'!$AF$5:$AG$5</c:f>
              <c:numCache>
                <c:formatCode>0.00</c:formatCode>
                <c:ptCount val="2"/>
                <c:pt idx="0">
                  <c:v>0.12</c:v>
                </c:pt>
                <c:pt idx="1">
                  <c:v>0.12</c:v>
                </c:pt>
              </c:numCache>
            </c:numRef>
          </c:xVal>
          <c:yVal>
            <c:numRef>
              <c:f>'Hintergrund (Beispiel 2)'!$AF$6:$AG$6</c:f>
              <c:numCache>
                <c:formatCode>General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C5D-428A-8FFD-1CA6A222E8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45221912"/>
        <c:axId val="572610736"/>
      </c:scatterChart>
      <c:catAx>
        <c:axId val="572609656"/>
        <c:scaling>
          <c:orientation val="minMax"/>
        </c:scaling>
        <c:delete val="0"/>
        <c:axPos val="b"/>
        <c:majorGridlines/>
        <c:numFmt formatCode="0.00" sourceLinked="1"/>
        <c:majorTickMark val="out"/>
        <c:minorTickMark val="none"/>
        <c:tickLblPos val="nextTo"/>
        <c:spPr>
          <a:ln>
            <a:noFill/>
          </a:ln>
        </c:spPr>
        <c:crossAx val="572543088"/>
        <c:crosses val="autoZero"/>
        <c:auto val="1"/>
        <c:lblAlgn val="ctr"/>
        <c:lblOffset val="100"/>
        <c:tickMarkSkip val="5"/>
        <c:noMultiLvlLbl val="0"/>
      </c:catAx>
      <c:valAx>
        <c:axId val="572543088"/>
        <c:scaling>
          <c:orientation val="minMax"/>
          <c:max val="1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crossAx val="572609656"/>
        <c:crosses val="autoZero"/>
        <c:crossBetween val="midCat"/>
      </c:valAx>
      <c:valAx>
        <c:axId val="572610736"/>
        <c:scaling>
          <c:orientation val="minMax"/>
          <c:max val="1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crossAx val="645221912"/>
        <c:crosses val="max"/>
        <c:crossBetween val="midCat"/>
      </c:valAx>
      <c:valAx>
        <c:axId val="645221912"/>
        <c:scaling>
          <c:orientation val="minMax"/>
          <c:max val="0.30000000000000004"/>
          <c:min val="0"/>
        </c:scaling>
        <c:delete val="0"/>
        <c:axPos val="t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Gesamtreibungszahl µ</a:t>
                </a:r>
                <a:r>
                  <a:rPr lang="en-US" baseline="-25000"/>
                  <a:t>tot</a:t>
                </a:r>
                <a:endParaRPr lang="en-US"/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crossAx val="572610736"/>
        <c:crosses val="max"/>
        <c:crossBetween val="midCat"/>
      </c:valAx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 rtl="0"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 rtl="0"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</c:legendEntry>
      <c:legendEntry>
        <c:idx val="2"/>
        <c:txPr>
          <a:bodyPr rot="0" spcFirstLastPara="1" vertOverflow="ellipsis" vert="horz" wrap="square" anchor="ctr" anchorCtr="1"/>
          <a:lstStyle/>
          <a:p>
            <a:pPr rtl="0"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</c:legendEntry>
      <c:legendEntry>
        <c:idx val="3"/>
        <c:delete val="1"/>
      </c:legendEntry>
      <c:overlay val="0"/>
      <c:txPr>
        <a:bodyPr/>
        <a:lstStyle/>
        <a:p>
          <a:pPr rtl="0">
            <a:defRPr sz="1000" b="1"/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accent1">
        <a:lumMod val="20000"/>
        <a:lumOff val="80000"/>
      </a:schemeClr>
    </a:solidFill>
    <a:ln>
      <a:solidFill>
        <a:schemeClr val="tx1"/>
      </a:solidFill>
    </a:ln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23"/>
          <c:order val="0"/>
          <c:tx>
            <c:v>Anteil Teildrehmomente an Gesamtanziehdrehmoment</c:v>
          </c:tx>
          <c:spPr>
            <a:solidFill>
              <a:srgbClr val="00B050"/>
            </a:solidFill>
          </c:spPr>
          <c:dPt>
            <c:idx val="0"/>
            <c:bubble3D val="0"/>
            <c:spPr>
              <a:solidFill>
                <a:srgbClr val="FF0000">
                  <a:alpha val="50000"/>
                </a:srgb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A59-49ED-88F7-4445BF053DEC}"/>
              </c:ext>
            </c:extLst>
          </c:dPt>
          <c:dPt>
            <c:idx val="1"/>
            <c:bubble3D val="0"/>
            <c:spPr>
              <a:solidFill>
                <a:schemeClr val="accent6">
                  <a:lumMod val="75000"/>
                  <a:alpha val="5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AA59-49ED-88F7-4445BF053DEC}"/>
              </c:ext>
            </c:extLst>
          </c:dPt>
          <c:dPt>
            <c:idx val="2"/>
            <c:bubble3D val="0"/>
            <c:spPr>
              <a:solidFill>
                <a:srgbClr val="00B050">
                  <a:alpha val="50000"/>
                </a:srgb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AA59-49ED-88F7-4445BF053DEC}"/>
              </c:ext>
            </c:extLst>
          </c:dPt>
          <c:dLbls>
            <c:dLbl>
              <c:idx val="0"/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rgbClr val="FF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AA59-49ED-88F7-4445BF053DEC}"/>
                </c:ext>
              </c:extLst>
            </c:dLbl>
            <c:dLbl>
              <c:idx val="1"/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6">
                          <a:lumMod val="7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AA59-49ED-88F7-4445BF053DEC}"/>
                </c:ext>
              </c:extLst>
            </c:dLbl>
            <c:dLbl>
              <c:idx val="2"/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rgbClr val="00B05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AA59-49ED-88F7-4445BF053DEC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Lit>
              <c:ptCount val="3"/>
              <c:pt idx="0">
                <c:v>Tb</c:v>
              </c:pt>
              <c:pt idx="1">
                <c:v>Tthf</c:v>
              </c:pt>
              <c:pt idx="2">
                <c:v>Tthp</c:v>
              </c:pt>
            </c:strLit>
          </c:cat>
          <c:val>
            <c:numRef>
              <c:f>'Hintergrund (Beispiel 2)'!$X$3:$Z$3</c:f>
              <c:numCache>
                <c:formatCode>General</c:formatCode>
                <c:ptCount val="3"/>
                <c:pt idx="0">
                  <c:v>56.884730554947097</c:v>
                </c:pt>
                <c:pt idx="1">
                  <c:v>31.202787794697112</c:v>
                </c:pt>
                <c:pt idx="2">
                  <c:v>11.912481650355796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A59-49ED-88F7-4445BF053D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egendEntry>
        <c:idx val="0"/>
        <c:txPr>
          <a:bodyPr rot="0" spcFirstLastPara="1" vertOverflow="ellipsis" vert="horz" wrap="square" anchor="ctr" anchorCtr="1"/>
          <a:lstStyle/>
          <a:p>
            <a:pPr rtl="0">
              <a:defRPr sz="10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 rtl="0">
              <a:defRPr sz="1000" b="1" i="0" u="none" strike="noStrike" kern="1200" baseline="0">
                <a:solidFill>
                  <a:schemeClr val="accent6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</c:legendEntry>
      <c:legendEntry>
        <c:idx val="2"/>
        <c:txPr>
          <a:bodyPr rot="0" spcFirstLastPara="1" vertOverflow="ellipsis" vert="horz" wrap="square" anchor="ctr" anchorCtr="1"/>
          <a:lstStyle/>
          <a:p>
            <a:pPr rtl="0">
              <a:defRPr sz="1000" b="1" i="0" u="none" strike="noStrike" kern="1200" baseline="0">
                <a:solidFill>
                  <a:srgbClr val="00B050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accent1">
        <a:lumMod val="20000"/>
        <a:lumOff val="80000"/>
      </a:schemeClr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6</xdr:col>
      <xdr:colOff>5292</xdr:colOff>
      <xdr:row>7</xdr:row>
      <xdr:rowOff>0</xdr:rowOff>
    </xdr:to>
    <xdr:graphicFrame macro="">
      <xdr:nvGraphicFramePr>
        <xdr:cNvPr id="2" name="Diagramm 2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0</xdr:colOff>
      <xdr:row>1</xdr:row>
      <xdr:rowOff>0</xdr:rowOff>
    </xdr:from>
    <xdr:to>
      <xdr:col>7</xdr:col>
      <xdr:colOff>0</xdr:colOff>
      <xdr:row>7</xdr:row>
      <xdr:rowOff>0</xdr:rowOff>
    </xdr:to>
    <xdr:graphicFrame macro="">
      <xdr:nvGraphicFramePr>
        <xdr:cNvPr id="3" name="Diagramm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133350</xdr:colOff>
          <xdr:row>0</xdr:row>
          <xdr:rowOff>0</xdr:rowOff>
        </xdr:from>
        <xdr:to>
          <xdr:col>6</xdr:col>
          <xdr:colOff>0</xdr:colOff>
          <xdr:row>1</xdr:row>
          <xdr:rowOff>0</xdr:rowOff>
        </xdr:to>
        <xdr:sp macro="" textlink="">
          <xdr:nvSpPr>
            <xdr:cNvPr id="7169" name="ScrollBar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3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5</xdr:col>
      <xdr:colOff>0</xdr:colOff>
      <xdr:row>8</xdr:row>
      <xdr:rowOff>0</xdr:rowOff>
    </xdr:from>
    <xdr:to>
      <xdr:col>6</xdr:col>
      <xdr:colOff>5292</xdr:colOff>
      <xdr:row>14</xdr:row>
      <xdr:rowOff>0</xdr:rowOff>
    </xdr:to>
    <xdr:graphicFrame macro="">
      <xdr:nvGraphicFramePr>
        <xdr:cNvPr id="4" name="Diagramm 2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0</xdr:colOff>
      <xdr:row>8</xdr:row>
      <xdr:rowOff>0</xdr:rowOff>
    </xdr:from>
    <xdr:to>
      <xdr:col>7</xdr:col>
      <xdr:colOff>0</xdr:colOff>
      <xdr:row>14</xdr:row>
      <xdr:rowOff>0</xdr:rowOff>
    </xdr:to>
    <xdr:graphicFrame macro="">
      <xdr:nvGraphicFramePr>
        <xdr:cNvPr id="5" name="Diagramm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5" Type="http://schemas.openxmlformats.org/officeDocument/2006/relationships/image" Target="../media/image2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AFAF85-838D-4671-89F3-17C656746437}">
  <sheetPr codeName="Tabelle2"/>
  <dimension ref="A1:AG144"/>
  <sheetViews>
    <sheetView showGridLines="0" zoomScale="90" zoomScaleNormal="90" zoomScalePageLayoutView="90" workbookViewId="0">
      <selection activeCell="W2" sqref="W2"/>
    </sheetView>
  </sheetViews>
  <sheetFormatPr baseColWidth="10" defaultColWidth="11.42578125" defaultRowHeight="13.9" customHeight="1"/>
  <cols>
    <col min="1" max="1" width="3.85546875" style="7" bestFit="1" customWidth="1"/>
    <col min="2" max="2" width="4.28515625" style="7" customWidth="1"/>
    <col min="3" max="3" width="7.140625" style="7" customWidth="1"/>
    <col min="4" max="5" width="5.7109375" style="5" customWidth="1"/>
    <col min="6" max="6" width="5.5703125" style="5" customWidth="1"/>
    <col min="7" max="9" width="4.140625" style="5" customWidth="1"/>
    <col min="10" max="10" width="4.85546875" style="7" bestFit="1" customWidth="1"/>
    <col min="11" max="11" width="4.7109375" style="7" bestFit="1" customWidth="1"/>
    <col min="12" max="12" width="4.140625" style="7" customWidth="1"/>
    <col min="13" max="14" width="5.28515625" style="7" customWidth="1"/>
    <col min="15" max="29" width="5.7109375" style="7" customWidth="1"/>
    <col min="30" max="16384" width="11.42578125" style="7"/>
  </cols>
  <sheetData>
    <row r="1" spans="1:33" ht="150" customHeight="1">
      <c r="A1" s="21" t="s">
        <v>2</v>
      </c>
      <c r="B1" s="21" t="s">
        <v>3</v>
      </c>
      <c r="C1" s="20" t="s">
        <v>24</v>
      </c>
      <c r="D1" s="20" t="s">
        <v>15</v>
      </c>
      <c r="E1" s="20" t="s">
        <v>16</v>
      </c>
      <c r="F1" s="22" t="s">
        <v>23</v>
      </c>
      <c r="G1" s="23" t="s">
        <v>4</v>
      </c>
      <c r="H1" s="23" t="s">
        <v>38</v>
      </c>
      <c r="I1" s="23" t="s">
        <v>36</v>
      </c>
      <c r="J1" s="27" t="s">
        <v>21</v>
      </c>
      <c r="K1" s="20" t="s">
        <v>13</v>
      </c>
      <c r="L1" s="20" t="s">
        <v>14</v>
      </c>
      <c r="M1" s="22" t="s">
        <v>12</v>
      </c>
      <c r="N1" s="22" t="s">
        <v>27</v>
      </c>
      <c r="O1" s="22" t="s">
        <v>32</v>
      </c>
      <c r="P1" s="22" t="s">
        <v>33</v>
      </c>
      <c r="Q1" s="22" t="s">
        <v>34</v>
      </c>
      <c r="R1" s="22" t="s">
        <v>35</v>
      </c>
      <c r="S1" s="22" t="s">
        <v>30</v>
      </c>
      <c r="T1" s="22" t="s">
        <v>31</v>
      </c>
      <c r="U1" s="22" t="s">
        <v>65</v>
      </c>
      <c r="V1" s="22" t="s">
        <v>66</v>
      </c>
      <c r="W1" s="22" t="s">
        <v>67</v>
      </c>
    </row>
    <row r="2" spans="1:33" ht="16.5" customHeight="1">
      <c r="A2" s="1" t="s">
        <v>0</v>
      </c>
      <c r="B2" s="1" t="s">
        <v>1</v>
      </c>
      <c r="C2" s="1" t="s">
        <v>25</v>
      </c>
      <c r="D2" s="2" t="s">
        <v>28</v>
      </c>
      <c r="E2" s="2" t="s">
        <v>8</v>
      </c>
      <c r="F2" s="1" t="s">
        <v>9</v>
      </c>
      <c r="G2" s="14" t="s">
        <v>10</v>
      </c>
      <c r="H2" s="32">
        <f>'T ; Tb ; Tth'!F1</f>
        <v>12</v>
      </c>
      <c r="I2" s="13" t="s">
        <v>37</v>
      </c>
      <c r="J2" s="13" t="s">
        <v>26</v>
      </c>
      <c r="K2" s="13" t="s">
        <v>18</v>
      </c>
      <c r="L2" s="13" t="s">
        <v>17</v>
      </c>
      <c r="M2" s="13" t="s">
        <v>29</v>
      </c>
      <c r="N2" s="13" t="s">
        <v>19</v>
      </c>
      <c r="O2" s="13" t="s">
        <v>39</v>
      </c>
      <c r="P2" s="13" t="s">
        <v>40</v>
      </c>
      <c r="Q2" s="13" t="s">
        <v>41</v>
      </c>
      <c r="R2" s="13" t="s">
        <v>42</v>
      </c>
      <c r="S2" s="13" t="s">
        <v>39</v>
      </c>
      <c r="T2" s="31" t="s">
        <v>43</v>
      </c>
      <c r="U2" s="13" t="s">
        <v>44</v>
      </c>
      <c r="V2" s="13" t="s">
        <v>45</v>
      </c>
      <c r="W2" s="13" t="s">
        <v>46</v>
      </c>
    </row>
    <row r="3" spans="1:33" ht="14.1" customHeight="1" thickBot="1">
      <c r="A3" s="28" t="s">
        <v>5</v>
      </c>
      <c r="B3" s="28" t="s">
        <v>5</v>
      </c>
      <c r="C3" s="28" t="s">
        <v>6</v>
      </c>
      <c r="D3" s="28" t="s">
        <v>5</v>
      </c>
      <c r="E3" s="28" t="s">
        <v>5</v>
      </c>
      <c r="F3" s="28" t="s">
        <v>11</v>
      </c>
      <c r="G3" s="29" t="s">
        <v>7</v>
      </c>
      <c r="H3" s="5">
        <f>H2/100</f>
        <v>0.12</v>
      </c>
      <c r="I3" s="29"/>
      <c r="J3" s="28" t="s">
        <v>22</v>
      </c>
      <c r="K3" s="30" t="s">
        <v>5</v>
      </c>
      <c r="L3" s="30" t="s">
        <v>5</v>
      </c>
      <c r="M3" s="30" t="s">
        <v>5</v>
      </c>
      <c r="N3" s="30" t="s">
        <v>20</v>
      </c>
      <c r="O3" s="28" t="s">
        <v>20</v>
      </c>
      <c r="P3" s="28" t="s">
        <v>20</v>
      </c>
      <c r="Q3" s="28" t="s">
        <v>20</v>
      </c>
      <c r="R3" s="28" t="s">
        <v>20</v>
      </c>
      <c r="S3" s="28" t="s">
        <v>20</v>
      </c>
      <c r="T3" s="28" t="s">
        <v>20</v>
      </c>
      <c r="U3" s="28" t="s">
        <v>7</v>
      </c>
      <c r="V3" s="28" t="s">
        <v>7</v>
      </c>
      <c r="W3" s="28" t="s">
        <v>7</v>
      </c>
      <c r="X3" s="7">
        <f>MAX(X4:X34)</f>
        <v>46.959805678011783</v>
      </c>
      <c r="Y3" s="7">
        <f t="shared" ref="Y3:Z3" si="0">MAX(Y4:Y34)</f>
        <v>38.385517458673654</v>
      </c>
      <c r="Z3" s="7">
        <f t="shared" si="0"/>
        <v>14.654676863314563</v>
      </c>
      <c r="AB3" s="7" t="s">
        <v>47</v>
      </c>
      <c r="AC3" s="7" t="s">
        <v>48</v>
      </c>
    </row>
    <row r="4" spans="1:33" ht="14.1" customHeight="1">
      <c r="A4" s="26">
        <f>'T ; Tb ; Tth'!E$2</f>
        <v>10</v>
      </c>
      <c r="B4" s="3">
        <f>'T ; Tb ; Tth'!E$3</f>
        <v>1.5</v>
      </c>
      <c r="C4" s="49">
        <f>'T ; Tb ; Tth'!E4</f>
        <v>640</v>
      </c>
      <c r="D4" s="24">
        <f t="shared" ref="D4:D34" si="1">A4-2*((SQRT(3)/2)*B4)*(3/8)</f>
        <v>9.0257214207425065</v>
      </c>
      <c r="E4" s="24">
        <f t="shared" ref="E4:E34" si="2">D4-(((SQRT(3)/2)*B4)/2)-(((SQRT(3)/12)*B4))</f>
        <v>8.1596960169580672</v>
      </c>
      <c r="F4" s="3">
        <f t="shared" ref="F4:F34" si="3">PI()/4*((D4+E4)/2)^2</f>
        <v>57.989593107056322</v>
      </c>
      <c r="G4" s="49">
        <f>'T ; Tb ; Tth'!E5</f>
        <v>90</v>
      </c>
      <c r="H4" s="25">
        <f t="shared" ref="H4:H34" si="4">H$2/100</f>
        <v>0.12</v>
      </c>
      <c r="I4" s="25">
        <v>0</v>
      </c>
      <c r="J4" s="3">
        <f>($F4*$G$4*$C$4)/SQRT(1+3*((3/2)*($D4/SQRT(4*$F4/PI()))*(($B4/(PI()*$D4))+(1.155*I4)))^2)/(100*1000)</f>
        <v>33.059281689264743</v>
      </c>
      <c r="K4" s="3">
        <f>'T ; Tb ; Tth'!E$6</f>
        <v>14</v>
      </c>
      <c r="L4" s="3">
        <f>'T ; Tb ; Tth'!E$7</f>
        <v>11.5</v>
      </c>
      <c r="M4" s="25">
        <f>(K4+L4)/2</f>
        <v>12.75</v>
      </c>
      <c r="N4" s="25">
        <f t="shared" ref="N4:N34" si="5">J4*(((1/(2*PI()))*$B4)+(TAN(30*PI()/180)*$D4*I4)+($M4/2)*I4)</f>
        <v>7.8923221438708016</v>
      </c>
      <c r="O4" s="25">
        <f t="shared" ref="O4:O34" si="6">($I4*M4*J4)/2</f>
        <v>0</v>
      </c>
      <c r="P4" s="25">
        <f t="shared" ref="P4:P34" si="7">J4*((B4/(2*PI()))+$I4*(TAN(30*PI()/180))*D4)</f>
        <v>7.8923221438708016</v>
      </c>
      <c r="Q4" s="25">
        <f t="shared" ref="Q4:Q34" si="8">J4*($I4*(TAN(30*PI()/180))*D4)</f>
        <v>0</v>
      </c>
      <c r="R4" s="25">
        <f t="shared" ref="R4:R34" si="9">J4*(B4/(2*PI()))</f>
        <v>7.8923221438708016</v>
      </c>
      <c r="S4" s="25">
        <f>O4+Q4+R4</f>
        <v>7.8923221438708016</v>
      </c>
      <c r="T4" s="25">
        <f t="shared" ref="T4:T34" si="10">N4-S4</f>
        <v>0</v>
      </c>
      <c r="U4" s="3">
        <f>(O4/N4)*100</f>
        <v>0</v>
      </c>
      <c r="V4" s="3">
        <f>(Q4/N4)*100</f>
        <v>0</v>
      </c>
      <c r="W4" s="3">
        <f>(R4/N4)*100</f>
        <v>100</v>
      </c>
      <c r="X4" s="7">
        <f>IF($H4=$I4,U4,-1)</f>
        <v>-1</v>
      </c>
      <c r="Y4" s="7">
        <f t="shared" ref="Y4:Z19" si="11">IF($H4=$I4,V4,-1)</f>
        <v>-1</v>
      </c>
      <c r="Z4" s="7">
        <f t="shared" si="11"/>
        <v>-1</v>
      </c>
      <c r="AB4" s="6">
        <f>100-U4</f>
        <v>100</v>
      </c>
      <c r="AC4" s="6">
        <f>100-V4</f>
        <v>100</v>
      </c>
      <c r="AE4" s="7" t="s">
        <v>49</v>
      </c>
    </row>
    <row r="5" spans="1:33" ht="14.1" customHeight="1">
      <c r="A5" s="26">
        <f>'T ; Tb ; Tth'!E$2</f>
        <v>10</v>
      </c>
      <c r="B5" s="3">
        <f>'T ; Tb ; Tth'!E$3</f>
        <v>1.5</v>
      </c>
      <c r="C5" s="50"/>
      <c r="D5" s="24">
        <f t="shared" si="1"/>
        <v>9.0257214207425065</v>
      </c>
      <c r="E5" s="24">
        <f t="shared" si="2"/>
        <v>8.1596960169580672</v>
      </c>
      <c r="F5" s="3">
        <f t="shared" si="3"/>
        <v>57.989593107056322</v>
      </c>
      <c r="G5" s="50"/>
      <c r="H5" s="25">
        <f t="shared" si="4"/>
        <v>0.12</v>
      </c>
      <c r="I5" s="15">
        <v>0.01</v>
      </c>
      <c r="J5" s="3">
        <f t="shared" ref="J5:J34" si="12">($F5*$G$4*$C$4)/SQRT(1+3*((3/2)*($D5/SQRT(4*$F5/PI()))*(($B5/(PI()*$D5))+(1.155*I5)))^2)/(100*1000)</f>
        <v>32.897035389761108</v>
      </c>
      <c r="K5" s="3">
        <f>'T ; Tb ; Tth'!E$6</f>
        <v>14</v>
      </c>
      <c r="L5" s="3">
        <f>'T ; Tb ; Tth'!E$7</f>
        <v>11.5</v>
      </c>
      <c r="M5" s="25">
        <f t="shared" ref="M5:M34" si="13">(K5+L5)/2</f>
        <v>12.75</v>
      </c>
      <c r="N5" s="25">
        <f t="shared" si="5"/>
        <v>11.66504009883603</v>
      </c>
      <c r="O5" s="25">
        <f t="shared" si="6"/>
        <v>2.0971860060972705</v>
      </c>
      <c r="P5" s="25">
        <f t="shared" si="7"/>
        <v>9.5678540927387594</v>
      </c>
      <c r="Q5" s="25">
        <f t="shared" si="8"/>
        <v>1.7142653997145156</v>
      </c>
      <c r="R5" s="25">
        <f t="shared" si="9"/>
        <v>7.8535886930242436</v>
      </c>
      <c r="S5" s="25">
        <f t="shared" ref="S5:S34" si="14">O5+Q5+R5</f>
        <v>11.66504009883603</v>
      </c>
      <c r="T5" s="25">
        <f t="shared" si="10"/>
        <v>0</v>
      </c>
      <c r="U5" s="3">
        <f t="shared" ref="U5:U34" si="15">(O5/N5)*100</f>
        <v>17.978386600715872</v>
      </c>
      <c r="V5" s="3">
        <f t="shared" ref="V5:V34" si="16">(Q5/N5)*100</f>
        <v>14.695752309377571</v>
      </c>
      <c r="W5" s="3">
        <f t="shared" ref="W5:W34" si="17">(R5/N5)*100</f>
        <v>67.325861089906553</v>
      </c>
      <c r="X5" s="7">
        <f t="shared" ref="X5:X34" si="18">IF(H5=I5,U5,-1)</f>
        <v>-1</v>
      </c>
      <c r="Y5" s="7">
        <f t="shared" si="11"/>
        <v>-1</v>
      </c>
      <c r="Z5" s="7">
        <f t="shared" si="11"/>
        <v>-1</v>
      </c>
      <c r="AB5" s="6">
        <f t="shared" ref="AB5:AC34" si="19">100-U5</f>
        <v>82.021613399284121</v>
      </c>
      <c r="AC5" s="6">
        <f t="shared" si="19"/>
        <v>85.304247690622432</v>
      </c>
      <c r="AE5" s="7" t="s">
        <v>50</v>
      </c>
      <c r="AF5" s="5">
        <f>H3</f>
        <v>0.12</v>
      </c>
      <c r="AG5" s="5">
        <f>H3</f>
        <v>0.12</v>
      </c>
    </row>
    <row r="6" spans="1:33" ht="14.1" customHeight="1">
      <c r="A6" s="26">
        <f>'T ; Tb ; Tth'!E$2</f>
        <v>10</v>
      </c>
      <c r="B6" s="3">
        <f>'T ; Tb ; Tth'!E$3</f>
        <v>1.5</v>
      </c>
      <c r="C6" s="50"/>
      <c r="D6" s="16">
        <f t="shared" si="1"/>
        <v>9.0257214207425065</v>
      </c>
      <c r="E6" s="16">
        <f t="shared" si="2"/>
        <v>8.1596960169580672</v>
      </c>
      <c r="F6" s="17">
        <f t="shared" si="3"/>
        <v>57.989593107056322</v>
      </c>
      <c r="G6" s="50"/>
      <c r="H6" s="25">
        <f t="shared" si="4"/>
        <v>0.12</v>
      </c>
      <c r="I6" s="15">
        <v>0.02</v>
      </c>
      <c r="J6" s="3">
        <f t="shared" si="12"/>
        <v>32.705956581472783</v>
      </c>
      <c r="K6" s="3">
        <f>'T ; Tb ; Tth'!E$6</f>
        <v>14</v>
      </c>
      <c r="L6" s="3">
        <f>'T ; Tb ; Tth'!E$7</f>
        <v>11.5</v>
      </c>
      <c r="M6" s="25">
        <f t="shared" si="13"/>
        <v>12.75</v>
      </c>
      <c r="N6" s="25">
        <f t="shared" si="5"/>
        <v>15.386598007615166</v>
      </c>
      <c r="O6" s="25">
        <f t="shared" si="6"/>
        <v>4.1700094641377801</v>
      </c>
      <c r="P6" s="25">
        <f t="shared" si="7"/>
        <v>11.216588543477387</v>
      </c>
      <c r="Q6" s="25">
        <f t="shared" si="8"/>
        <v>3.4086165557419354</v>
      </c>
      <c r="R6" s="25">
        <f t="shared" si="9"/>
        <v>7.807971987735451</v>
      </c>
      <c r="S6" s="25">
        <f t="shared" si="14"/>
        <v>15.386598007615166</v>
      </c>
      <c r="T6" s="25">
        <f t="shared" si="10"/>
        <v>0</v>
      </c>
      <c r="U6" s="3">
        <f t="shared" si="15"/>
        <v>27.101568924293407</v>
      </c>
      <c r="V6" s="3">
        <f t="shared" si="16"/>
        <v>22.153152724565469</v>
      </c>
      <c r="W6" s="3">
        <f t="shared" si="17"/>
        <v>50.745278351141124</v>
      </c>
      <c r="X6" s="7">
        <f t="shared" si="18"/>
        <v>-1</v>
      </c>
      <c r="Y6" s="7">
        <f t="shared" si="11"/>
        <v>-1</v>
      </c>
      <c r="Z6" s="7">
        <f t="shared" si="11"/>
        <v>-1</v>
      </c>
      <c r="AB6" s="6">
        <f t="shared" si="19"/>
        <v>72.898431075706597</v>
      </c>
      <c r="AC6" s="6">
        <f t="shared" si="19"/>
        <v>77.846847275434527</v>
      </c>
      <c r="AE6" s="7" t="s">
        <v>51</v>
      </c>
      <c r="AF6" s="7">
        <v>0</v>
      </c>
      <c r="AG6" s="7">
        <v>1</v>
      </c>
    </row>
    <row r="7" spans="1:33" ht="14.1" customHeight="1">
      <c r="A7" s="26">
        <f>'T ; Tb ; Tth'!E$2</f>
        <v>10</v>
      </c>
      <c r="B7" s="3">
        <f>'T ; Tb ; Tth'!E$3</f>
        <v>1.5</v>
      </c>
      <c r="C7" s="50"/>
      <c r="D7" s="16">
        <f t="shared" si="1"/>
        <v>9.0257214207425065</v>
      </c>
      <c r="E7" s="16">
        <f t="shared" si="2"/>
        <v>8.1596960169580672</v>
      </c>
      <c r="F7" s="17">
        <f t="shared" si="3"/>
        <v>57.989593107056322</v>
      </c>
      <c r="G7" s="50"/>
      <c r="H7" s="25">
        <f t="shared" si="4"/>
        <v>0.12</v>
      </c>
      <c r="I7" s="15">
        <v>0.03</v>
      </c>
      <c r="J7" s="3">
        <f t="shared" si="12"/>
        <v>32.487592361046012</v>
      </c>
      <c r="K7" s="3">
        <f>'T ; Tb ; Tth'!E$6</f>
        <v>14</v>
      </c>
      <c r="L7" s="3">
        <f>'T ; Tb ; Tth'!E$7</f>
        <v>11.5</v>
      </c>
      <c r="M7" s="25">
        <f t="shared" si="13"/>
        <v>12.75</v>
      </c>
      <c r="N7" s="25">
        <f t="shared" si="5"/>
        <v>19.047881346571678</v>
      </c>
      <c r="O7" s="25">
        <f t="shared" si="6"/>
        <v>6.2132520390500501</v>
      </c>
      <c r="P7" s="25">
        <f t="shared" si="7"/>
        <v>12.834629307521629</v>
      </c>
      <c r="Q7" s="25">
        <f t="shared" si="8"/>
        <v>5.0787879373991709</v>
      </c>
      <c r="R7" s="25">
        <f t="shared" si="9"/>
        <v>7.7558413701224573</v>
      </c>
      <c r="S7" s="25">
        <f t="shared" si="14"/>
        <v>19.047881346571678</v>
      </c>
      <c r="T7" s="25">
        <f t="shared" si="10"/>
        <v>0</v>
      </c>
      <c r="U7" s="3">
        <f t="shared" si="15"/>
        <v>32.619124017004332</v>
      </c>
      <c r="V7" s="3">
        <f t="shared" si="16"/>
        <v>26.663269499593316</v>
      </c>
      <c r="W7" s="3">
        <f t="shared" si="17"/>
        <v>40.717606483402349</v>
      </c>
      <c r="X7" s="7">
        <f t="shared" si="18"/>
        <v>-1</v>
      </c>
      <c r="Y7" s="7">
        <f t="shared" si="11"/>
        <v>-1</v>
      </c>
      <c r="Z7" s="7">
        <f t="shared" si="11"/>
        <v>-1</v>
      </c>
      <c r="AB7" s="6">
        <f t="shared" si="19"/>
        <v>67.380875982995661</v>
      </c>
      <c r="AC7" s="6">
        <f t="shared" si="19"/>
        <v>73.336730500406688</v>
      </c>
    </row>
    <row r="8" spans="1:33" ht="14.1" customHeight="1">
      <c r="A8" s="26">
        <f>'T ; Tb ; Tth'!E$2</f>
        <v>10</v>
      </c>
      <c r="B8" s="3">
        <f>'T ; Tb ; Tth'!E$3</f>
        <v>1.5</v>
      </c>
      <c r="C8" s="50"/>
      <c r="D8" s="16">
        <f t="shared" si="1"/>
        <v>9.0257214207425065</v>
      </c>
      <c r="E8" s="16">
        <f t="shared" si="2"/>
        <v>8.1596960169580672</v>
      </c>
      <c r="F8" s="17">
        <f t="shared" si="3"/>
        <v>57.989593107056322</v>
      </c>
      <c r="G8" s="50"/>
      <c r="H8" s="25">
        <f t="shared" si="4"/>
        <v>0.12</v>
      </c>
      <c r="I8" s="15">
        <v>0.04</v>
      </c>
      <c r="J8" s="3">
        <f t="shared" si="12"/>
        <v>32.24365179670037</v>
      </c>
      <c r="K8" s="3">
        <f>'T ; Tb ; Tth'!E$6</f>
        <v>14</v>
      </c>
      <c r="L8" s="3">
        <f>'T ; Tb ; Tth'!E$7</f>
        <v>11.5</v>
      </c>
      <c r="M8" s="25">
        <f t="shared" si="13"/>
        <v>12.75</v>
      </c>
      <c r="N8" s="25">
        <f t="shared" si="5"/>
        <v>22.640606310693549</v>
      </c>
      <c r="O8" s="25">
        <f t="shared" si="6"/>
        <v>8.2221312081585936</v>
      </c>
      <c r="P8" s="25">
        <f t="shared" si="7"/>
        <v>14.418475102534954</v>
      </c>
      <c r="Q8" s="25">
        <f t="shared" si="8"/>
        <v>6.720870252366848</v>
      </c>
      <c r="R8" s="25">
        <f t="shared" si="9"/>
        <v>7.697604850168104</v>
      </c>
      <c r="S8" s="25">
        <f t="shared" si="14"/>
        <v>22.640606310693546</v>
      </c>
      <c r="T8" s="25">
        <f t="shared" si="10"/>
        <v>0</v>
      </c>
      <c r="U8" s="3">
        <f t="shared" si="15"/>
        <v>36.315861401093045</v>
      </c>
      <c r="V8" s="3">
        <f t="shared" si="16"/>
        <v>29.685027689353287</v>
      </c>
      <c r="W8" s="3">
        <f t="shared" si="17"/>
        <v>33.99911090955365</v>
      </c>
      <c r="X8" s="7">
        <f t="shared" si="18"/>
        <v>-1</v>
      </c>
      <c r="Y8" s="7">
        <f t="shared" si="11"/>
        <v>-1</v>
      </c>
      <c r="Z8" s="7">
        <f t="shared" si="11"/>
        <v>-1</v>
      </c>
      <c r="AB8" s="6">
        <f t="shared" si="19"/>
        <v>63.684138598906955</v>
      </c>
      <c r="AC8" s="6">
        <f t="shared" si="19"/>
        <v>70.314972310646709</v>
      </c>
    </row>
    <row r="9" spans="1:33" ht="14.1" customHeight="1">
      <c r="A9" s="26">
        <f>'T ; Tb ; Tth'!E$2</f>
        <v>10</v>
      </c>
      <c r="B9" s="3">
        <f>'T ; Tb ; Tth'!E$3</f>
        <v>1.5</v>
      </c>
      <c r="C9" s="50"/>
      <c r="D9" s="16">
        <f t="shared" si="1"/>
        <v>9.0257214207425065</v>
      </c>
      <c r="E9" s="16">
        <f t="shared" si="2"/>
        <v>8.1596960169580672</v>
      </c>
      <c r="F9" s="17">
        <f t="shared" si="3"/>
        <v>57.989593107056322</v>
      </c>
      <c r="G9" s="50"/>
      <c r="H9" s="25">
        <f t="shared" si="4"/>
        <v>0.12</v>
      </c>
      <c r="I9" s="15">
        <v>0.05</v>
      </c>
      <c r="J9" s="3">
        <f t="shared" si="12"/>
        <v>31.97597149969689</v>
      </c>
      <c r="K9" s="3">
        <f>'T ; Tb ; Tth'!E$6</f>
        <v>14</v>
      </c>
      <c r="L9" s="3">
        <f>'T ; Tb ; Tth'!E$7</f>
        <v>11.5</v>
      </c>
      <c r="M9" s="25">
        <f t="shared" si="13"/>
        <v>12.75</v>
      </c>
      <c r="N9" s="25">
        <f t="shared" si="5"/>
        <v>26.157385480087797</v>
      </c>
      <c r="O9" s="25">
        <f t="shared" si="6"/>
        <v>10.192340915528385</v>
      </c>
      <c r="P9" s="25">
        <f t="shared" si="7"/>
        <v>15.965044564559413</v>
      </c>
      <c r="Q9" s="25">
        <f t="shared" si="8"/>
        <v>8.3313436780459238</v>
      </c>
      <c r="R9" s="25">
        <f t="shared" si="9"/>
        <v>7.6337008865134885</v>
      </c>
      <c r="S9" s="25">
        <f t="shared" si="14"/>
        <v>26.157385480087797</v>
      </c>
      <c r="T9" s="25">
        <f t="shared" si="10"/>
        <v>0</v>
      </c>
      <c r="U9" s="3">
        <f t="shared" si="15"/>
        <v>38.965442181854385</v>
      </c>
      <c r="V9" s="3">
        <f t="shared" si="16"/>
        <v>31.850827309893511</v>
      </c>
      <c r="W9" s="3">
        <f t="shared" si="17"/>
        <v>29.183730508252104</v>
      </c>
      <c r="X9" s="7">
        <f t="shared" si="18"/>
        <v>-1</v>
      </c>
      <c r="Y9" s="7">
        <f t="shared" si="11"/>
        <v>-1</v>
      </c>
      <c r="Z9" s="7">
        <f t="shared" si="11"/>
        <v>-1</v>
      </c>
      <c r="AB9" s="6">
        <f t="shared" si="19"/>
        <v>61.034557818145615</v>
      </c>
      <c r="AC9" s="6">
        <f t="shared" si="19"/>
        <v>68.149172690106496</v>
      </c>
    </row>
    <row r="10" spans="1:33" ht="14.1" customHeight="1">
      <c r="A10" s="26">
        <f>'T ; Tb ; Tth'!E$2</f>
        <v>10</v>
      </c>
      <c r="B10" s="3">
        <f>'T ; Tb ; Tth'!E$3</f>
        <v>1.5</v>
      </c>
      <c r="C10" s="50"/>
      <c r="D10" s="16">
        <f t="shared" si="1"/>
        <v>9.0257214207425065</v>
      </c>
      <c r="E10" s="16">
        <f t="shared" si="2"/>
        <v>8.1596960169580672</v>
      </c>
      <c r="F10" s="17">
        <f t="shared" si="3"/>
        <v>57.989593107056322</v>
      </c>
      <c r="G10" s="50"/>
      <c r="H10" s="25">
        <f t="shared" si="4"/>
        <v>0.12</v>
      </c>
      <c r="I10" s="15">
        <v>0.06</v>
      </c>
      <c r="J10" s="3">
        <f t="shared" si="12"/>
        <v>31.686480909724875</v>
      </c>
      <c r="K10" s="3">
        <f>'T ; Tb ; Tth'!E$6</f>
        <v>14</v>
      </c>
      <c r="L10" s="3">
        <f>'T ; Tb ; Tth'!E$7</f>
        <v>11.5</v>
      </c>
      <c r="M10" s="25">
        <f t="shared" si="13"/>
        <v>12.75</v>
      </c>
      <c r="N10" s="25">
        <f t="shared" si="5"/>
        <v>29.591769285962037</v>
      </c>
      <c r="O10" s="25">
        <f t="shared" si="6"/>
        <v>12.120078947969764</v>
      </c>
      <c r="P10" s="25">
        <f t="shared" si="7"/>
        <v>17.471690337992275</v>
      </c>
      <c r="Q10" s="25">
        <f t="shared" si="8"/>
        <v>9.9071002390377405</v>
      </c>
      <c r="R10" s="25">
        <f t="shared" si="9"/>
        <v>7.5645900989545352</v>
      </c>
      <c r="S10" s="25">
        <f t="shared" si="14"/>
        <v>29.591769285962041</v>
      </c>
      <c r="T10" s="25">
        <f t="shared" si="10"/>
        <v>0</v>
      </c>
      <c r="U10" s="3">
        <f t="shared" si="15"/>
        <v>40.957601523743214</v>
      </c>
      <c r="V10" s="3">
        <f t="shared" si="16"/>
        <v>33.479242634327868</v>
      </c>
      <c r="W10" s="3">
        <f t="shared" si="17"/>
        <v>25.563155841928932</v>
      </c>
      <c r="X10" s="7">
        <f t="shared" si="18"/>
        <v>-1</v>
      </c>
      <c r="Y10" s="7">
        <f t="shared" si="11"/>
        <v>-1</v>
      </c>
      <c r="Z10" s="7">
        <f t="shared" si="11"/>
        <v>-1</v>
      </c>
      <c r="AB10" s="6">
        <f t="shared" si="19"/>
        <v>59.042398476256786</v>
      </c>
      <c r="AC10" s="6">
        <f t="shared" si="19"/>
        <v>66.520757365672125</v>
      </c>
    </row>
    <row r="11" spans="1:33" ht="14.1" customHeight="1">
      <c r="A11" s="26">
        <f>'T ; Tb ; Tth'!E$2</f>
        <v>10</v>
      </c>
      <c r="B11" s="3">
        <f>'T ; Tb ; Tth'!E$3</f>
        <v>1.5</v>
      </c>
      <c r="C11" s="50"/>
      <c r="D11" s="16">
        <f t="shared" si="1"/>
        <v>9.0257214207425065</v>
      </c>
      <c r="E11" s="16">
        <f t="shared" si="2"/>
        <v>8.1596960169580672</v>
      </c>
      <c r="F11" s="17">
        <f t="shared" si="3"/>
        <v>57.989593107056322</v>
      </c>
      <c r="G11" s="50"/>
      <c r="H11" s="25">
        <f t="shared" si="4"/>
        <v>0.12</v>
      </c>
      <c r="I11" s="15">
        <v>7.0000000000000007E-2</v>
      </c>
      <c r="J11" s="3">
        <f t="shared" si="12"/>
        <v>31.377168421341345</v>
      </c>
      <c r="K11" s="3">
        <f>'T ; Tb ; Tth'!E$6</f>
        <v>14</v>
      </c>
      <c r="L11" s="3">
        <f>'T ; Tb ; Tth'!E$7</f>
        <v>11.5</v>
      </c>
      <c r="M11" s="25">
        <f t="shared" si="13"/>
        <v>12.75</v>
      </c>
      <c r="N11" s="25">
        <f t="shared" si="5"/>
        <v>32.938264227287114</v>
      </c>
      <c r="O11" s="25">
        <f t="shared" si="6"/>
        <v>14.002061408023577</v>
      </c>
      <c r="P11" s="25">
        <f t="shared" si="7"/>
        <v>18.936202819263535</v>
      </c>
      <c r="Q11" s="25">
        <f t="shared" si="8"/>
        <v>11.445455637538441</v>
      </c>
      <c r="R11" s="25">
        <f t="shared" si="9"/>
        <v>7.4907471817250961</v>
      </c>
      <c r="S11" s="25">
        <f t="shared" si="14"/>
        <v>32.938264227287114</v>
      </c>
      <c r="T11" s="25">
        <f t="shared" si="10"/>
        <v>0</v>
      </c>
      <c r="U11" s="3">
        <f t="shared" si="15"/>
        <v>42.510016045180123</v>
      </c>
      <c r="V11" s="3">
        <f t="shared" si="16"/>
        <v>34.748205183370466</v>
      </c>
      <c r="W11" s="3">
        <f t="shared" si="17"/>
        <v>22.741778771449411</v>
      </c>
      <c r="X11" s="7">
        <f t="shared" si="18"/>
        <v>-1</v>
      </c>
      <c r="Y11" s="7">
        <f t="shared" si="11"/>
        <v>-1</v>
      </c>
      <c r="Z11" s="7">
        <f t="shared" si="11"/>
        <v>-1</v>
      </c>
      <c r="AB11" s="6">
        <f t="shared" si="19"/>
        <v>57.489983954819877</v>
      </c>
      <c r="AC11" s="6">
        <f t="shared" si="19"/>
        <v>65.251794816629541</v>
      </c>
    </row>
    <row r="12" spans="1:33" ht="14.1" customHeight="1">
      <c r="A12" s="26">
        <f>'T ; Tb ; Tth'!E$2</f>
        <v>10</v>
      </c>
      <c r="B12" s="3">
        <f>'T ; Tb ; Tth'!E$3</f>
        <v>1.5</v>
      </c>
      <c r="C12" s="50"/>
      <c r="D12" s="16">
        <f t="shared" si="1"/>
        <v>9.0257214207425065</v>
      </c>
      <c r="E12" s="16">
        <f t="shared" si="2"/>
        <v>8.1596960169580672</v>
      </c>
      <c r="F12" s="17">
        <f t="shared" si="3"/>
        <v>57.989593107056322</v>
      </c>
      <c r="G12" s="50"/>
      <c r="H12" s="25">
        <f t="shared" si="4"/>
        <v>0.12</v>
      </c>
      <c r="I12" s="15">
        <v>0.08</v>
      </c>
      <c r="J12" s="3">
        <f t="shared" si="12"/>
        <v>31.050049317935208</v>
      </c>
      <c r="K12" s="3">
        <f>'T ; Tb ; Tth'!E$6</f>
        <v>14</v>
      </c>
      <c r="L12" s="3">
        <f>'T ; Tb ; Tth'!E$7</f>
        <v>11.5</v>
      </c>
      <c r="M12" s="25">
        <f t="shared" si="13"/>
        <v>12.75</v>
      </c>
      <c r="N12" s="25">
        <f t="shared" si="5"/>
        <v>36.192329646783492</v>
      </c>
      <c r="O12" s="25">
        <f t="shared" si="6"/>
        <v>15.835525152146957</v>
      </c>
      <c r="P12" s="25">
        <f t="shared" si="7"/>
        <v>20.356804494636535</v>
      </c>
      <c r="Q12" s="25">
        <f t="shared" si="8"/>
        <v>12.944151246341752</v>
      </c>
      <c r="R12" s="25">
        <f t="shared" si="9"/>
        <v>7.4126532482947827</v>
      </c>
      <c r="S12" s="25">
        <f t="shared" si="14"/>
        <v>36.192329646783492</v>
      </c>
      <c r="T12" s="25">
        <f t="shared" si="10"/>
        <v>0</v>
      </c>
      <c r="U12" s="3">
        <f t="shared" si="15"/>
        <v>43.753815536862803</v>
      </c>
      <c r="V12" s="3">
        <f t="shared" si="16"/>
        <v>35.764902046011656</v>
      </c>
      <c r="W12" s="3">
        <f t="shared" si="17"/>
        <v>20.481282417125541</v>
      </c>
      <c r="X12" s="7">
        <f t="shared" si="18"/>
        <v>-1</v>
      </c>
      <c r="Y12" s="7">
        <f t="shared" si="11"/>
        <v>-1</v>
      </c>
      <c r="Z12" s="7">
        <f t="shared" si="11"/>
        <v>-1</v>
      </c>
      <c r="AB12" s="6">
        <f t="shared" si="19"/>
        <v>56.246184463137197</v>
      </c>
      <c r="AC12" s="6">
        <f t="shared" si="19"/>
        <v>64.235097953988344</v>
      </c>
    </row>
    <row r="13" spans="1:33" ht="13.9" customHeight="1">
      <c r="A13" s="26">
        <f>'T ; Tb ; Tth'!E$2</f>
        <v>10</v>
      </c>
      <c r="B13" s="3">
        <f>'T ; Tb ; Tth'!E$3</f>
        <v>1.5</v>
      </c>
      <c r="C13" s="50"/>
      <c r="D13" s="16">
        <f t="shared" si="1"/>
        <v>9.0257214207425065</v>
      </c>
      <c r="E13" s="16">
        <f t="shared" si="2"/>
        <v>8.1596960169580672</v>
      </c>
      <c r="F13" s="17">
        <f t="shared" si="3"/>
        <v>57.989593107056322</v>
      </c>
      <c r="G13" s="50"/>
      <c r="H13" s="25">
        <f t="shared" si="4"/>
        <v>0.12</v>
      </c>
      <c r="I13" s="15">
        <v>0.09</v>
      </c>
      <c r="J13" s="3">
        <f t="shared" si="12"/>
        <v>30.707136287745652</v>
      </c>
      <c r="K13" s="3">
        <f>'T ; Tb ; Tth'!E$6</f>
        <v>14</v>
      </c>
      <c r="L13" s="3">
        <f>'T ; Tb ; Tth'!E$7</f>
        <v>11.5</v>
      </c>
      <c r="M13" s="25">
        <f t="shared" si="13"/>
        <v>12.75</v>
      </c>
      <c r="N13" s="25">
        <f t="shared" si="5"/>
        <v>39.350355524709023</v>
      </c>
      <c r="O13" s="25">
        <f t="shared" si="6"/>
        <v>17.618219445094066</v>
      </c>
      <c r="P13" s="25">
        <f t="shared" si="7"/>
        <v>21.732136079614953</v>
      </c>
      <c r="Q13" s="25">
        <f t="shared" si="8"/>
        <v>14.401347287028104</v>
      </c>
      <c r="R13" s="25">
        <f t="shared" si="9"/>
        <v>7.3307887925868505</v>
      </c>
      <c r="S13" s="25">
        <f t="shared" si="14"/>
        <v>39.350355524709023</v>
      </c>
      <c r="T13" s="25">
        <f t="shared" si="10"/>
        <v>0</v>
      </c>
      <c r="U13" s="3">
        <f t="shared" si="15"/>
        <v>44.772707158976409</v>
      </c>
      <c r="V13" s="3">
        <f t="shared" si="16"/>
        <v>36.597756475122964</v>
      </c>
      <c r="W13" s="3">
        <f t="shared" si="17"/>
        <v>18.629536365900616</v>
      </c>
      <c r="X13" s="7">
        <f t="shared" si="18"/>
        <v>-1</v>
      </c>
      <c r="Y13" s="7">
        <f t="shared" si="11"/>
        <v>-1</v>
      </c>
      <c r="Z13" s="7">
        <f t="shared" si="11"/>
        <v>-1</v>
      </c>
      <c r="AB13" s="6">
        <f t="shared" si="19"/>
        <v>55.227292841023591</v>
      </c>
      <c r="AC13" s="6">
        <f t="shared" si="19"/>
        <v>63.402243524877036</v>
      </c>
    </row>
    <row r="14" spans="1:33" ht="13.9" customHeight="1">
      <c r="A14" s="26">
        <f>'T ; Tb ; Tth'!E$2</f>
        <v>10</v>
      </c>
      <c r="B14" s="3">
        <f>'T ; Tb ; Tth'!E$3</f>
        <v>1.5</v>
      </c>
      <c r="C14" s="50"/>
      <c r="D14" s="16">
        <f t="shared" si="1"/>
        <v>9.0257214207425065</v>
      </c>
      <c r="E14" s="16">
        <f t="shared" si="2"/>
        <v>8.1596960169580672</v>
      </c>
      <c r="F14" s="17">
        <f t="shared" si="3"/>
        <v>57.989593107056322</v>
      </c>
      <c r="G14" s="50"/>
      <c r="H14" s="25">
        <f t="shared" si="4"/>
        <v>0.12</v>
      </c>
      <c r="I14" s="15">
        <v>0.1</v>
      </c>
      <c r="J14" s="3">
        <f t="shared" si="12"/>
        <v>30.350413090756522</v>
      </c>
      <c r="K14" s="3">
        <f>'T ; Tb ; Tth'!E$6</f>
        <v>14</v>
      </c>
      <c r="L14" s="3">
        <f>'T ; Tb ; Tth'!E$7</f>
        <v>11.5</v>
      </c>
      <c r="M14" s="25">
        <f t="shared" si="13"/>
        <v>12.75</v>
      </c>
      <c r="N14" s="25">
        <f t="shared" si="5"/>
        <v>42.409624179379158</v>
      </c>
      <c r="O14" s="25">
        <f t="shared" si="6"/>
        <v>19.348388345357286</v>
      </c>
      <c r="P14" s="25">
        <f t="shared" si="7"/>
        <v>23.061235834021868</v>
      </c>
      <c r="Q14" s="25">
        <f t="shared" si="8"/>
        <v>15.815608431609563</v>
      </c>
      <c r="R14" s="25">
        <f t="shared" si="9"/>
        <v>7.2456274024123042</v>
      </c>
      <c r="S14" s="25">
        <f t="shared" si="14"/>
        <v>42.409624179379151</v>
      </c>
      <c r="T14" s="25">
        <f t="shared" si="10"/>
        <v>0</v>
      </c>
      <c r="U14" s="3">
        <f t="shared" si="15"/>
        <v>45.622635710044932</v>
      </c>
      <c r="V14" s="3">
        <f t="shared" si="16"/>
        <v>37.292498430815122</v>
      </c>
      <c r="W14" s="3">
        <f t="shared" si="17"/>
        <v>17.084865859139935</v>
      </c>
      <c r="X14" s="7">
        <f t="shared" si="18"/>
        <v>-1</v>
      </c>
      <c r="Y14" s="7">
        <f t="shared" si="11"/>
        <v>-1</v>
      </c>
      <c r="Z14" s="7">
        <f t="shared" si="11"/>
        <v>-1</v>
      </c>
      <c r="AB14" s="6">
        <f t="shared" si="19"/>
        <v>54.377364289955068</v>
      </c>
      <c r="AC14" s="6">
        <f t="shared" si="19"/>
        <v>62.707501569184878</v>
      </c>
    </row>
    <row r="15" spans="1:33" ht="13.9" customHeight="1">
      <c r="A15" s="26">
        <f>'T ; Tb ; Tth'!E$2</f>
        <v>10</v>
      </c>
      <c r="B15" s="3">
        <f>'T ; Tb ; Tth'!E$3</f>
        <v>1.5</v>
      </c>
      <c r="C15" s="50"/>
      <c r="D15" s="16">
        <f t="shared" si="1"/>
        <v>9.0257214207425065</v>
      </c>
      <c r="E15" s="16">
        <f t="shared" si="2"/>
        <v>8.1596960169580672</v>
      </c>
      <c r="F15" s="17">
        <f t="shared" si="3"/>
        <v>57.989593107056322</v>
      </c>
      <c r="G15" s="50"/>
      <c r="H15" s="25">
        <f t="shared" si="4"/>
        <v>0.12</v>
      </c>
      <c r="I15" s="15">
        <v>0.11</v>
      </c>
      <c r="J15" s="3">
        <f t="shared" si="12"/>
        <v>29.981811741456561</v>
      </c>
      <c r="K15" s="3">
        <f>'T ; Tb ; Tth'!E$6</f>
        <v>14</v>
      </c>
      <c r="L15" s="3">
        <f>'T ; Tb ; Tth'!E$7</f>
        <v>11.5</v>
      </c>
      <c r="M15" s="25">
        <f t="shared" si="13"/>
        <v>12.75</v>
      </c>
      <c r="N15" s="25">
        <f t="shared" si="5"/>
        <v>45.368258982143836</v>
      </c>
      <c r="O15" s="25">
        <f t="shared" si="6"/>
        <v>21.024745483696414</v>
      </c>
      <c r="P15" s="25">
        <f t="shared" si="7"/>
        <v>24.343513498447422</v>
      </c>
      <c r="Q15" s="25">
        <f t="shared" si="8"/>
        <v>17.185883186192264</v>
      </c>
      <c r="R15" s="25">
        <f t="shared" si="9"/>
        <v>7.1576303122551579</v>
      </c>
      <c r="S15" s="25">
        <f t="shared" si="14"/>
        <v>45.368258982143836</v>
      </c>
      <c r="T15" s="25">
        <f t="shared" si="10"/>
        <v>0</v>
      </c>
      <c r="U15" s="3">
        <f t="shared" si="15"/>
        <v>46.342411975675304</v>
      </c>
      <c r="V15" s="3">
        <f t="shared" si="16"/>
        <v>37.880852322228918</v>
      </c>
      <c r="W15" s="3">
        <f t="shared" si="17"/>
        <v>15.77673570209577</v>
      </c>
      <c r="X15" s="7">
        <f t="shared" si="18"/>
        <v>-1</v>
      </c>
      <c r="Y15" s="7">
        <f t="shared" si="11"/>
        <v>-1</v>
      </c>
      <c r="Z15" s="7">
        <f t="shared" si="11"/>
        <v>-1</v>
      </c>
      <c r="AB15" s="6">
        <f t="shared" si="19"/>
        <v>53.657588024324696</v>
      </c>
      <c r="AC15" s="6">
        <f t="shared" si="19"/>
        <v>62.119147677771082</v>
      </c>
    </row>
    <row r="16" spans="1:33" ht="13.9" customHeight="1">
      <c r="A16" s="26">
        <f>'T ; Tb ; Tth'!E$2</f>
        <v>10</v>
      </c>
      <c r="B16" s="3">
        <f>'T ; Tb ; Tth'!E$3</f>
        <v>1.5</v>
      </c>
      <c r="C16" s="50"/>
      <c r="D16" s="16">
        <f t="shared" si="1"/>
        <v>9.0257214207425065</v>
      </c>
      <c r="E16" s="16">
        <f t="shared" si="2"/>
        <v>8.1596960169580672</v>
      </c>
      <c r="F16" s="17">
        <f t="shared" si="3"/>
        <v>57.989593107056322</v>
      </c>
      <c r="G16" s="50"/>
      <c r="H16" s="25">
        <f t="shared" si="4"/>
        <v>0.12</v>
      </c>
      <c r="I16" s="15">
        <v>0.12</v>
      </c>
      <c r="J16" s="3">
        <f t="shared" si="12"/>
        <v>29.603193383135917</v>
      </c>
      <c r="K16" s="3">
        <f>'T ; Tb ; Tth'!E$6</f>
        <v>14</v>
      </c>
      <c r="L16" s="3">
        <f>'T ; Tb ; Tth'!E$7</f>
        <v>11.5</v>
      </c>
      <c r="M16" s="25">
        <f t="shared" si="13"/>
        <v>12.75</v>
      </c>
      <c r="N16" s="25">
        <f t="shared" si="5"/>
        <v>48.22516322443564</v>
      </c>
      <c r="O16" s="25">
        <f t="shared" si="6"/>
        <v>22.646442938098978</v>
      </c>
      <c r="P16" s="25">
        <f t="shared" si="7"/>
        <v>25.578720286336662</v>
      </c>
      <c r="Q16" s="25">
        <f t="shared" si="8"/>
        <v>18.511478448989607</v>
      </c>
      <c r="R16" s="25">
        <f t="shared" si="9"/>
        <v>7.067241837347054</v>
      </c>
      <c r="S16" s="25">
        <f t="shared" si="14"/>
        <v>48.22516322443564</v>
      </c>
      <c r="T16" s="25">
        <f t="shared" si="10"/>
        <v>0</v>
      </c>
      <c r="U16" s="3">
        <f t="shared" si="15"/>
        <v>46.959805678011783</v>
      </c>
      <c r="V16" s="3">
        <f t="shared" si="16"/>
        <v>38.385517458673654</v>
      </c>
      <c r="W16" s="3">
        <f t="shared" si="17"/>
        <v>14.654676863314563</v>
      </c>
      <c r="X16" s="7">
        <f t="shared" si="18"/>
        <v>46.959805678011783</v>
      </c>
      <c r="Y16" s="7">
        <f t="shared" si="11"/>
        <v>38.385517458673654</v>
      </c>
      <c r="Z16" s="7">
        <f t="shared" si="11"/>
        <v>14.654676863314563</v>
      </c>
      <c r="AB16" s="6">
        <f t="shared" si="19"/>
        <v>53.040194321988217</v>
      </c>
      <c r="AC16" s="6">
        <f t="shared" si="19"/>
        <v>61.614482541326346</v>
      </c>
    </row>
    <row r="17" spans="1:29" ht="13.9" customHeight="1">
      <c r="A17" s="26">
        <f>'T ; Tb ; Tth'!E$2</f>
        <v>10</v>
      </c>
      <c r="B17" s="3">
        <f>'T ; Tb ; Tth'!E$3</f>
        <v>1.5</v>
      </c>
      <c r="C17" s="50"/>
      <c r="D17" s="16">
        <f t="shared" si="1"/>
        <v>9.0257214207425065</v>
      </c>
      <c r="E17" s="16">
        <f t="shared" si="2"/>
        <v>8.1596960169580672</v>
      </c>
      <c r="F17" s="17">
        <f t="shared" si="3"/>
        <v>57.989593107056322</v>
      </c>
      <c r="G17" s="50"/>
      <c r="H17" s="25">
        <f t="shared" si="4"/>
        <v>0.12</v>
      </c>
      <c r="I17" s="15">
        <v>0.13</v>
      </c>
      <c r="J17" s="3">
        <f t="shared" si="12"/>
        <v>29.216332863660018</v>
      </c>
      <c r="K17" s="3">
        <f>'T ; Tb ; Tth'!E$6</f>
        <v>14</v>
      </c>
      <c r="L17" s="3">
        <f>'T ; Tb ; Tth'!E$7</f>
        <v>11.5</v>
      </c>
      <c r="M17" s="25">
        <f t="shared" si="13"/>
        <v>12.75</v>
      </c>
      <c r="N17" s="25">
        <f t="shared" si="5"/>
        <v>50.979952148145792</v>
      </c>
      <c r="O17" s="25">
        <f t="shared" si="6"/>
        <v>24.213035860758239</v>
      </c>
      <c r="P17" s="25">
        <f t="shared" si="7"/>
        <v>26.766916287387552</v>
      </c>
      <c r="Q17" s="25">
        <f t="shared" si="8"/>
        <v>19.792030595983029</v>
      </c>
      <c r="R17" s="25">
        <f t="shared" si="9"/>
        <v>6.9748856914045225</v>
      </c>
      <c r="S17" s="25">
        <f t="shared" si="14"/>
        <v>50.979952148145792</v>
      </c>
      <c r="T17" s="25">
        <f t="shared" si="10"/>
        <v>0</v>
      </c>
      <c r="U17" s="3">
        <f t="shared" si="15"/>
        <v>47.4952110398144</v>
      </c>
      <c r="V17" s="3">
        <f t="shared" si="16"/>
        <v>38.823164326377054</v>
      </c>
      <c r="W17" s="3">
        <f t="shared" si="17"/>
        <v>13.681624633808545</v>
      </c>
      <c r="X17" s="7">
        <f t="shared" si="18"/>
        <v>-1</v>
      </c>
      <c r="Y17" s="7">
        <f t="shared" si="11"/>
        <v>-1</v>
      </c>
      <c r="Z17" s="7">
        <f t="shared" si="11"/>
        <v>-1</v>
      </c>
      <c r="AB17" s="6">
        <f t="shared" si="19"/>
        <v>52.5047889601856</v>
      </c>
      <c r="AC17" s="6">
        <f t="shared" si="19"/>
        <v>61.176835673622946</v>
      </c>
    </row>
    <row r="18" spans="1:29" ht="13.9" customHeight="1">
      <c r="A18" s="26">
        <f>'T ; Tb ; Tth'!E$2</f>
        <v>10</v>
      </c>
      <c r="B18" s="3">
        <f>'T ; Tb ; Tth'!E$3</f>
        <v>1.5</v>
      </c>
      <c r="C18" s="50"/>
      <c r="D18" s="16">
        <f t="shared" si="1"/>
        <v>9.0257214207425065</v>
      </c>
      <c r="E18" s="16">
        <f t="shared" si="2"/>
        <v>8.1596960169580672</v>
      </c>
      <c r="F18" s="17">
        <f t="shared" si="3"/>
        <v>57.989593107056322</v>
      </c>
      <c r="G18" s="50"/>
      <c r="H18" s="25">
        <f t="shared" si="4"/>
        <v>0.12</v>
      </c>
      <c r="I18" s="15">
        <v>0.14000000000000001</v>
      </c>
      <c r="J18" s="3">
        <f t="shared" si="12"/>
        <v>28.822906885986853</v>
      </c>
      <c r="K18" s="3">
        <f>'T ; Tb ; Tth'!E$6</f>
        <v>14</v>
      </c>
      <c r="L18" s="3">
        <f>'T ; Tb ; Tth'!E$7</f>
        <v>11.5</v>
      </c>
      <c r="M18" s="25">
        <f t="shared" si="13"/>
        <v>12.75</v>
      </c>
      <c r="N18" s="25">
        <f t="shared" si="5"/>
        <v>53.632880905477997</v>
      </c>
      <c r="O18" s="25">
        <f t="shared" si="6"/>
        <v>25.724444395743269</v>
      </c>
      <c r="P18" s="25">
        <f t="shared" si="7"/>
        <v>27.908436509734731</v>
      </c>
      <c r="Q18" s="25">
        <f t="shared" si="8"/>
        <v>21.027474351961377</v>
      </c>
      <c r="R18" s="25">
        <f t="shared" si="9"/>
        <v>6.8809621577733537</v>
      </c>
      <c r="S18" s="25">
        <f t="shared" si="14"/>
        <v>53.632880905478004</v>
      </c>
      <c r="T18" s="25">
        <f t="shared" si="10"/>
        <v>0</v>
      </c>
      <c r="U18" s="3">
        <f t="shared" si="15"/>
        <v>47.963942942165929</v>
      </c>
      <c r="V18" s="3">
        <f t="shared" si="16"/>
        <v>39.20631149577806</v>
      </c>
      <c r="W18" s="3">
        <f t="shared" si="17"/>
        <v>12.829745562056019</v>
      </c>
      <c r="X18" s="7">
        <f t="shared" si="18"/>
        <v>-1</v>
      </c>
      <c r="Y18" s="7">
        <f t="shared" si="11"/>
        <v>-1</v>
      </c>
      <c r="Z18" s="7">
        <f t="shared" si="11"/>
        <v>-1</v>
      </c>
      <c r="AB18" s="6">
        <f t="shared" si="19"/>
        <v>52.036057057834071</v>
      </c>
      <c r="AC18" s="6">
        <f t="shared" si="19"/>
        <v>60.79368850422194</v>
      </c>
    </row>
    <row r="19" spans="1:29" ht="13.9" customHeight="1">
      <c r="A19" s="26">
        <f>'T ; Tb ; Tth'!E$2</f>
        <v>10</v>
      </c>
      <c r="B19" s="3">
        <f>'T ; Tb ; Tth'!E$3</f>
        <v>1.5</v>
      </c>
      <c r="C19" s="50"/>
      <c r="D19" s="16">
        <f t="shared" si="1"/>
        <v>9.0257214207425065</v>
      </c>
      <c r="E19" s="16">
        <f t="shared" si="2"/>
        <v>8.1596960169580672</v>
      </c>
      <c r="F19" s="17">
        <f t="shared" si="3"/>
        <v>57.989593107056322</v>
      </c>
      <c r="G19" s="50"/>
      <c r="H19" s="25">
        <f t="shared" si="4"/>
        <v>0.12</v>
      </c>
      <c r="I19" s="15">
        <v>0.15</v>
      </c>
      <c r="J19" s="3">
        <f t="shared" si="12"/>
        <v>28.424485501264197</v>
      </c>
      <c r="K19" s="3">
        <f>'T ; Tb ; Tth'!E$6</f>
        <v>14</v>
      </c>
      <c r="L19" s="3">
        <f>'T ; Tb ; Tth'!E$7</f>
        <v>11.5</v>
      </c>
      <c r="M19" s="25">
        <f t="shared" si="13"/>
        <v>12.75</v>
      </c>
      <c r="N19" s="25">
        <f t="shared" si="5"/>
        <v>56.184770888567122</v>
      </c>
      <c r="O19" s="25">
        <f t="shared" si="6"/>
        <v>27.180914260583886</v>
      </c>
      <c r="P19" s="25">
        <f t="shared" si="7"/>
        <v>29.003856627983243</v>
      </c>
      <c r="Q19" s="25">
        <f t="shared" si="8"/>
        <v>22.218010569428078</v>
      </c>
      <c r="R19" s="25">
        <f t="shared" si="9"/>
        <v>6.785846058555161</v>
      </c>
      <c r="S19" s="25">
        <f t="shared" si="14"/>
        <v>56.184770888567122</v>
      </c>
      <c r="T19" s="25">
        <f t="shared" si="10"/>
        <v>0</v>
      </c>
      <c r="U19" s="3">
        <f t="shared" si="15"/>
        <v>48.377725548605646</v>
      </c>
      <c r="V19" s="3">
        <f t="shared" si="16"/>
        <v>39.544542441035667</v>
      </c>
      <c r="W19" s="3">
        <f t="shared" si="17"/>
        <v>12.077732010358687</v>
      </c>
      <c r="X19" s="7">
        <f t="shared" si="18"/>
        <v>-1</v>
      </c>
      <c r="Y19" s="7">
        <f t="shared" si="11"/>
        <v>-1</v>
      </c>
      <c r="Z19" s="7">
        <f t="shared" si="11"/>
        <v>-1</v>
      </c>
      <c r="AB19" s="6">
        <f t="shared" si="19"/>
        <v>51.622274451394354</v>
      </c>
      <c r="AC19" s="6">
        <f t="shared" si="19"/>
        <v>60.455457558964333</v>
      </c>
    </row>
    <row r="20" spans="1:29" ht="13.9" customHeight="1">
      <c r="A20" s="26">
        <f>'T ; Tb ; Tth'!E$2</f>
        <v>10</v>
      </c>
      <c r="B20" s="3">
        <f>'T ; Tb ; Tth'!E$3</f>
        <v>1.5</v>
      </c>
      <c r="C20" s="50"/>
      <c r="D20" s="16">
        <f t="shared" si="1"/>
        <v>9.0257214207425065</v>
      </c>
      <c r="E20" s="16">
        <f t="shared" si="2"/>
        <v>8.1596960169580672</v>
      </c>
      <c r="F20" s="17">
        <f t="shared" si="3"/>
        <v>57.989593107056322</v>
      </c>
      <c r="G20" s="50"/>
      <c r="H20" s="25">
        <f t="shared" si="4"/>
        <v>0.12</v>
      </c>
      <c r="I20" s="15">
        <v>0.16</v>
      </c>
      <c r="J20" s="3">
        <f t="shared" si="12"/>
        <v>28.022526637661372</v>
      </c>
      <c r="K20" s="3">
        <f>'T ; Tb ; Tth'!E$6</f>
        <v>14</v>
      </c>
      <c r="L20" s="3">
        <f>'T ; Tb ; Tth'!E$7</f>
        <v>11.5</v>
      </c>
      <c r="M20" s="25">
        <f t="shared" si="13"/>
        <v>12.75</v>
      </c>
      <c r="N20" s="25">
        <f t="shared" si="5"/>
        <v>58.636936497690854</v>
      </c>
      <c r="O20" s="25">
        <f t="shared" si="6"/>
        <v>28.582977170414601</v>
      </c>
      <c r="P20" s="25">
        <f t="shared" si="7"/>
        <v>30.05395932727625</v>
      </c>
      <c r="Q20" s="25">
        <f t="shared" si="8"/>
        <v>23.364073878814075</v>
      </c>
      <c r="R20" s="25">
        <f t="shared" si="9"/>
        <v>6.6898854484621753</v>
      </c>
      <c r="S20" s="25">
        <f t="shared" si="14"/>
        <v>58.636936497690854</v>
      </c>
      <c r="T20" s="25">
        <f t="shared" si="10"/>
        <v>0</v>
      </c>
      <c r="U20" s="3">
        <f t="shared" si="15"/>
        <v>48.745686384110826</v>
      </c>
      <c r="V20" s="3">
        <f t="shared" si="16"/>
        <v>39.84531811230309</v>
      </c>
      <c r="W20" s="3">
        <f t="shared" si="17"/>
        <v>11.40899550358608</v>
      </c>
      <c r="X20" s="7">
        <f t="shared" si="18"/>
        <v>-1</v>
      </c>
      <c r="Y20" s="7">
        <f t="shared" ref="Y20:Z34" si="20">IF($H20=$I20,V20,-1)</f>
        <v>-1</v>
      </c>
      <c r="Z20" s="7">
        <f t="shared" si="20"/>
        <v>-1</v>
      </c>
      <c r="AB20" s="6">
        <f t="shared" si="19"/>
        <v>51.254313615889174</v>
      </c>
      <c r="AC20" s="6">
        <f t="shared" si="19"/>
        <v>60.15468188769691</v>
      </c>
    </row>
    <row r="21" spans="1:29" ht="13.9" customHeight="1">
      <c r="A21" s="26">
        <f>'T ; Tb ; Tth'!E$2</f>
        <v>10</v>
      </c>
      <c r="B21" s="3">
        <f>'T ; Tb ; Tth'!E$3</f>
        <v>1.5</v>
      </c>
      <c r="C21" s="50"/>
      <c r="D21" s="16">
        <f t="shared" si="1"/>
        <v>9.0257214207425065</v>
      </c>
      <c r="E21" s="16">
        <f t="shared" si="2"/>
        <v>8.1596960169580672</v>
      </c>
      <c r="F21" s="17">
        <f t="shared" si="3"/>
        <v>57.989593107056322</v>
      </c>
      <c r="G21" s="50"/>
      <c r="H21" s="25">
        <f t="shared" si="4"/>
        <v>0.12</v>
      </c>
      <c r="I21" s="15">
        <v>0.17</v>
      </c>
      <c r="J21" s="3">
        <f t="shared" si="12"/>
        <v>27.618373311671206</v>
      </c>
      <c r="K21" s="3">
        <f>'T ; Tb ; Tth'!E$6</f>
        <v>14</v>
      </c>
      <c r="L21" s="3">
        <f>'T ; Tb ; Tth'!E$7</f>
        <v>11.5</v>
      </c>
      <c r="M21" s="25">
        <f t="shared" si="13"/>
        <v>12.75</v>
      </c>
      <c r="N21" s="25">
        <f t="shared" si="5"/>
        <v>60.991114029983748</v>
      </c>
      <c r="O21" s="25">
        <f t="shared" si="6"/>
        <v>29.931412076523671</v>
      </c>
      <c r="P21" s="25">
        <f t="shared" si="7"/>
        <v>31.059701953460074</v>
      </c>
      <c r="Q21" s="25">
        <f t="shared" si="8"/>
        <v>24.466301004395447</v>
      </c>
      <c r="R21" s="25">
        <f t="shared" si="9"/>
        <v>6.5934009490646277</v>
      </c>
      <c r="S21" s="25">
        <f t="shared" si="14"/>
        <v>60.991114029983748</v>
      </c>
      <c r="T21" s="25">
        <f t="shared" si="10"/>
        <v>0</v>
      </c>
      <c r="U21" s="3">
        <f t="shared" si="15"/>
        <v>49.075037491214104</v>
      </c>
      <c r="V21" s="3">
        <f t="shared" si="16"/>
        <v>40.114533721039443</v>
      </c>
      <c r="W21" s="3">
        <f t="shared" si="17"/>
        <v>10.810428787746451</v>
      </c>
      <c r="X21" s="7">
        <f t="shared" si="18"/>
        <v>-1</v>
      </c>
      <c r="Y21" s="7">
        <f t="shared" si="20"/>
        <v>-1</v>
      </c>
      <c r="Z21" s="7">
        <f t="shared" si="20"/>
        <v>-1</v>
      </c>
      <c r="AB21" s="6">
        <f t="shared" si="19"/>
        <v>50.924962508785896</v>
      </c>
      <c r="AC21" s="6">
        <f t="shared" si="19"/>
        <v>59.885466278960557</v>
      </c>
    </row>
    <row r="22" spans="1:29" ht="13.9" customHeight="1">
      <c r="A22" s="26">
        <f>'T ; Tb ; Tth'!E$2</f>
        <v>10</v>
      </c>
      <c r="B22" s="3">
        <f>'T ; Tb ; Tth'!E$3</f>
        <v>1.5</v>
      </c>
      <c r="C22" s="50"/>
      <c r="D22" s="16">
        <f t="shared" si="1"/>
        <v>9.0257214207425065</v>
      </c>
      <c r="E22" s="16">
        <f t="shared" si="2"/>
        <v>8.1596960169580672</v>
      </c>
      <c r="F22" s="17">
        <f t="shared" si="3"/>
        <v>57.989593107056322</v>
      </c>
      <c r="G22" s="50"/>
      <c r="H22" s="25">
        <f t="shared" si="4"/>
        <v>0.12</v>
      </c>
      <c r="I22" s="15">
        <v>0.18</v>
      </c>
      <c r="J22" s="3">
        <f t="shared" si="12"/>
        <v>27.213253146689908</v>
      </c>
      <c r="K22" s="3">
        <f>'T ; Tb ; Tth'!E$6</f>
        <v>14</v>
      </c>
      <c r="L22" s="3">
        <f>'T ; Tb ; Tth'!E$7</f>
        <v>11.5</v>
      </c>
      <c r="M22" s="25">
        <f t="shared" si="13"/>
        <v>12.75</v>
      </c>
      <c r="N22" s="25">
        <f t="shared" si="5"/>
        <v>63.249393992164812</v>
      </c>
      <c r="O22" s="25">
        <f t="shared" si="6"/>
        <v>31.22720798582667</v>
      </c>
      <c r="P22" s="25">
        <f t="shared" si="7"/>
        <v>32.022186006338131</v>
      </c>
      <c r="Q22" s="25">
        <f t="shared" si="8"/>
        <v>25.525500372477971</v>
      </c>
      <c r="R22" s="25">
        <f t="shared" si="9"/>
        <v>6.4966856338601611</v>
      </c>
      <c r="S22" s="25">
        <f t="shared" si="14"/>
        <v>63.249393992164805</v>
      </c>
      <c r="T22" s="25">
        <f t="shared" si="10"/>
        <v>0</v>
      </c>
      <c r="U22" s="3">
        <f t="shared" si="15"/>
        <v>49.371552855818706</v>
      </c>
      <c r="V22" s="3">
        <f t="shared" si="16"/>
        <v>40.356908993689352</v>
      </c>
      <c r="W22" s="3">
        <f t="shared" si="17"/>
        <v>10.271538150491931</v>
      </c>
      <c r="X22" s="7">
        <f t="shared" si="18"/>
        <v>-1</v>
      </c>
      <c r="Y22" s="7">
        <f t="shared" si="20"/>
        <v>-1</v>
      </c>
      <c r="Z22" s="7">
        <f t="shared" si="20"/>
        <v>-1</v>
      </c>
      <c r="AB22" s="6">
        <f t="shared" si="19"/>
        <v>50.628447144181294</v>
      </c>
      <c r="AC22" s="6">
        <f t="shared" si="19"/>
        <v>59.643091006310648</v>
      </c>
    </row>
    <row r="23" spans="1:29" ht="13.9" customHeight="1">
      <c r="A23" s="26">
        <f>'T ; Tb ; Tth'!E$2</f>
        <v>10</v>
      </c>
      <c r="B23" s="3">
        <f>'T ; Tb ; Tth'!E$3</f>
        <v>1.5</v>
      </c>
      <c r="C23" s="50"/>
      <c r="D23" s="16">
        <f t="shared" si="1"/>
        <v>9.0257214207425065</v>
      </c>
      <c r="E23" s="16">
        <f t="shared" si="2"/>
        <v>8.1596960169580672</v>
      </c>
      <c r="F23" s="17">
        <f t="shared" si="3"/>
        <v>57.989593107056322</v>
      </c>
      <c r="G23" s="50"/>
      <c r="H23" s="25">
        <f t="shared" si="4"/>
        <v>0.12</v>
      </c>
      <c r="I23" s="15">
        <v>0.19</v>
      </c>
      <c r="J23" s="3">
        <f t="shared" si="12"/>
        <v>26.808279821819536</v>
      </c>
      <c r="K23" s="3">
        <f>'T ; Tb ; Tth'!E$6</f>
        <v>14</v>
      </c>
      <c r="L23" s="3">
        <f>'T ; Tb ; Tth'!E$7</f>
        <v>11.5</v>
      </c>
      <c r="M23" s="25">
        <f t="shared" si="13"/>
        <v>12.75</v>
      </c>
      <c r="N23" s="25">
        <f t="shared" si="5"/>
        <v>65.414157788484715</v>
      </c>
      <c r="O23" s="25">
        <f t="shared" si="6"/>
        <v>32.471528934178913</v>
      </c>
      <c r="P23" s="25">
        <f t="shared" si="7"/>
        <v>32.942628854305795</v>
      </c>
      <c r="Q23" s="25">
        <f t="shared" si="8"/>
        <v>26.542623480155846</v>
      </c>
      <c r="R23" s="25">
        <f t="shared" si="9"/>
        <v>6.4000053741499414</v>
      </c>
      <c r="S23" s="25">
        <f t="shared" si="14"/>
        <v>65.414157788484701</v>
      </c>
      <c r="T23" s="25">
        <f t="shared" si="10"/>
        <v>0</v>
      </c>
      <c r="U23" s="3">
        <f t="shared" si="15"/>
        <v>49.639909817649738</v>
      </c>
      <c r="V23" s="3">
        <f t="shared" si="16"/>
        <v>40.576267244746703</v>
      </c>
      <c r="W23" s="3">
        <f t="shared" si="17"/>
        <v>9.7838229376035422</v>
      </c>
      <c r="X23" s="7">
        <f t="shared" si="18"/>
        <v>-1</v>
      </c>
      <c r="Y23" s="7">
        <f t="shared" si="20"/>
        <v>-1</v>
      </c>
      <c r="Z23" s="7">
        <f t="shared" si="20"/>
        <v>-1</v>
      </c>
      <c r="AB23" s="6">
        <f t="shared" si="19"/>
        <v>50.360090182350262</v>
      </c>
      <c r="AC23" s="6">
        <f t="shared" si="19"/>
        <v>59.423732755253297</v>
      </c>
    </row>
    <row r="24" spans="1:29" ht="13.9" customHeight="1">
      <c r="A24" s="26">
        <f>'T ; Tb ; Tth'!E$2</f>
        <v>10</v>
      </c>
      <c r="B24" s="3">
        <f>'T ; Tb ; Tth'!E$3</f>
        <v>1.5</v>
      </c>
      <c r="C24" s="50"/>
      <c r="D24" s="16">
        <f t="shared" si="1"/>
        <v>9.0257214207425065</v>
      </c>
      <c r="E24" s="16">
        <f t="shared" si="2"/>
        <v>8.1596960169580672</v>
      </c>
      <c r="F24" s="17">
        <f t="shared" si="3"/>
        <v>57.989593107056322</v>
      </c>
      <c r="G24" s="50"/>
      <c r="H24" s="25">
        <f t="shared" si="4"/>
        <v>0.12</v>
      </c>
      <c r="I24" s="15">
        <v>0.2</v>
      </c>
      <c r="J24" s="3">
        <f t="shared" si="12"/>
        <v>26.404456087466016</v>
      </c>
      <c r="K24" s="3">
        <f>'T ; Tb ; Tth'!E$6</f>
        <v>14</v>
      </c>
      <c r="L24" s="3">
        <f>'T ; Tb ; Tth'!E$7</f>
        <v>11.5</v>
      </c>
      <c r="M24" s="25">
        <f t="shared" si="13"/>
        <v>12.75</v>
      </c>
      <c r="N24" s="25">
        <f t="shared" si="5"/>
        <v>67.488019420447216</v>
      </c>
      <c r="O24" s="25">
        <f t="shared" si="6"/>
        <v>33.665681511519175</v>
      </c>
      <c r="P24" s="25">
        <f t="shared" si="7"/>
        <v>33.822337908928041</v>
      </c>
      <c r="Q24" s="25">
        <f t="shared" si="8"/>
        <v>27.518738349968384</v>
      </c>
      <c r="R24" s="25">
        <f t="shared" si="9"/>
        <v>6.3035995589596547</v>
      </c>
      <c r="S24" s="25">
        <f t="shared" si="14"/>
        <v>67.488019420447216</v>
      </c>
      <c r="T24" s="25">
        <f t="shared" si="10"/>
        <v>0</v>
      </c>
      <c r="U24" s="3">
        <f t="shared" si="15"/>
        <v>49.883937624222675</v>
      </c>
      <c r="V24" s="3">
        <f t="shared" si="16"/>
        <v>40.775738547797538</v>
      </c>
      <c r="W24" s="3">
        <f t="shared" si="17"/>
        <v>9.3403238279797822</v>
      </c>
      <c r="X24" s="7">
        <f t="shared" si="18"/>
        <v>-1</v>
      </c>
      <c r="Y24" s="7">
        <f t="shared" si="20"/>
        <v>-1</v>
      </c>
      <c r="Z24" s="7">
        <f t="shared" si="20"/>
        <v>-1</v>
      </c>
      <c r="AB24" s="6">
        <f t="shared" si="19"/>
        <v>50.116062375777325</v>
      </c>
      <c r="AC24" s="6">
        <f t="shared" si="19"/>
        <v>59.224261452202462</v>
      </c>
    </row>
    <row r="25" spans="1:29" ht="13.9" customHeight="1">
      <c r="A25" s="26">
        <f>'T ; Tb ; Tth'!E$2</f>
        <v>10</v>
      </c>
      <c r="B25" s="3">
        <f>'T ; Tb ; Tth'!E$3</f>
        <v>1.5</v>
      </c>
      <c r="C25" s="50"/>
      <c r="D25" s="16">
        <f t="shared" si="1"/>
        <v>9.0257214207425065</v>
      </c>
      <c r="E25" s="16">
        <f t="shared" si="2"/>
        <v>8.1596960169580672</v>
      </c>
      <c r="F25" s="17">
        <f t="shared" si="3"/>
        <v>57.989593107056322</v>
      </c>
      <c r="G25" s="50"/>
      <c r="H25" s="25">
        <f t="shared" si="4"/>
        <v>0.12</v>
      </c>
      <c r="I25" s="15">
        <v>0.21</v>
      </c>
      <c r="J25" s="3">
        <f t="shared" si="12"/>
        <v>26.002678009082537</v>
      </c>
      <c r="K25" s="3">
        <f>'T ; Tb ; Tth'!E$6</f>
        <v>14</v>
      </c>
      <c r="L25" s="3">
        <f>'T ; Tb ; Tth'!E$7</f>
        <v>11.5</v>
      </c>
      <c r="M25" s="25">
        <f t="shared" si="13"/>
        <v>12.75</v>
      </c>
      <c r="N25" s="25">
        <f t="shared" si="5"/>
        <v>69.473772564204396</v>
      </c>
      <c r="O25" s="25">
        <f t="shared" si="6"/>
        <v>34.811085184659241</v>
      </c>
      <c r="P25" s="25">
        <f t="shared" si="7"/>
        <v>34.662687379545162</v>
      </c>
      <c r="Q25" s="25">
        <f t="shared" si="8"/>
        <v>28.455005271386547</v>
      </c>
      <c r="R25" s="25">
        <f t="shared" si="9"/>
        <v>6.2076821081586147</v>
      </c>
      <c r="S25" s="25">
        <f t="shared" si="14"/>
        <v>69.47377256420441</v>
      </c>
      <c r="T25" s="25">
        <f t="shared" si="10"/>
        <v>0</v>
      </c>
      <c r="U25" s="3">
        <f t="shared" si="15"/>
        <v>50.106801314824921</v>
      </c>
      <c r="V25" s="3">
        <f t="shared" si="16"/>
        <v>40.957910044527623</v>
      </c>
      <c r="W25" s="3">
        <f t="shared" si="17"/>
        <v>8.935288640647471</v>
      </c>
      <c r="X25" s="7">
        <f t="shared" si="18"/>
        <v>-1</v>
      </c>
      <c r="Y25" s="7">
        <f t="shared" si="20"/>
        <v>-1</v>
      </c>
      <c r="Z25" s="7">
        <f t="shared" si="20"/>
        <v>-1</v>
      </c>
      <c r="AB25" s="6">
        <f t="shared" si="19"/>
        <v>49.893198685175079</v>
      </c>
      <c r="AC25" s="6">
        <f t="shared" si="19"/>
        <v>59.042089955472377</v>
      </c>
    </row>
    <row r="26" spans="1:29" ht="13.9" customHeight="1">
      <c r="A26" s="26">
        <f>'T ; Tb ; Tth'!E$2</f>
        <v>10</v>
      </c>
      <c r="B26" s="3">
        <f>'T ; Tb ; Tth'!E$3</f>
        <v>1.5</v>
      </c>
      <c r="C26" s="50"/>
      <c r="D26" s="16">
        <f t="shared" si="1"/>
        <v>9.0257214207425065</v>
      </c>
      <c r="E26" s="16">
        <f t="shared" si="2"/>
        <v>8.1596960169580672</v>
      </c>
      <c r="F26" s="17">
        <f t="shared" si="3"/>
        <v>57.989593107056322</v>
      </c>
      <c r="G26" s="50"/>
      <c r="H26" s="25">
        <f t="shared" si="4"/>
        <v>0.12</v>
      </c>
      <c r="I26" s="15">
        <v>0.22</v>
      </c>
      <c r="J26" s="3">
        <f t="shared" si="12"/>
        <v>25.603740132464637</v>
      </c>
      <c r="K26" s="3">
        <f>'T ; Tb ; Tth'!E$6</f>
        <v>14</v>
      </c>
      <c r="L26" s="3">
        <f>'T ; Tb ; Tth'!E$7</f>
        <v>11.5</v>
      </c>
      <c r="M26" s="25">
        <f t="shared" si="13"/>
        <v>12.75</v>
      </c>
      <c r="N26" s="25">
        <f t="shared" si="5"/>
        <v>71.37434316699958</v>
      </c>
      <c r="O26" s="25">
        <f t="shared" si="6"/>
        <v>35.909245535781658</v>
      </c>
      <c r="P26" s="25">
        <f t="shared" si="7"/>
        <v>35.46509763121793</v>
      </c>
      <c r="Q26" s="25">
        <f t="shared" si="8"/>
        <v>29.352654925634802</v>
      </c>
      <c r="R26" s="25">
        <f t="shared" si="9"/>
        <v>6.1124427055831294</v>
      </c>
      <c r="S26" s="25">
        <f t="shared" si="14"/>
        <v>71.374343166999594</v>
      </c>
      <c r="T26" s="25">
        <f t="shared" si="10"/>
        <v>0</v>
      </c>
      <c r="U26" s="3">
        <f t="shared" si="15"/>
        <v>50.311139749142441</v>
      </c>
      <c r="V26" s="3">
        <f t="shared" si="16"/>
        <v>41.124938771003926</v>
      </c>
      <c r="W26" s="3">
        <f t="shared" si="17"/>
        <v>8.5639214798536454</v>
      </c>
      <c r="X26" s="7">
        <f t="shared" si="18"/>
        <v>-1</v>
      </c>
      <c r="Y26" s="7">
        <f t="shared" si="20"/>
        <v>-1</v>
      </c>
      <c r="Z26" s="7">
        <f t="shared" si="20"/>
        <v>-1</v>
      </c>
      <c r="AB26" s="6">
        <f t="shared" si="19"/>
        <v>49.688860250857559</v>
      </c>
      <c r="AC26" s="6">
        <f t="shared" si="19"/>
        <v>58.875061228996074</v>
      </c>
    </row>
    <row r="27" spans="1:29" ht="13.9" customHeight="1">
      <c r="A27" s="26">
        <f>'T ; Tb ; Tth'!E$2</f>
        <v>10</v>
      </c>
      <c r="B27" s="3">
        <f>'T ; Tb ; Tth'!E$3</f>
        <v>1.5</v>
      </c>
      <c r="C27" s="50"/>
      <c r="D27" s="16">
        <f t="shared" si="1"/>
        <v>9.0257214207425065</v>
      </c>
      <c r="E27" s="16">
        <f t="shared" si="2"/>
        <v>8.1596960169580672</v>
      </c>
      <c r="F27" s="17">
        <f t="shared" si="3"/>
        <v>57.989593107056322</v>
      </c>
      <c r="G27" s="50"/>
      <c r="H27" s="25">
        <f t="shared" si="4"/>
        <v>0.12</v>
      </c>
      <c r="I27" s="15">
        <v>0.23</v>
      </c>
      <c r="J27" s="3">
        <f t="shared" si="12"/>
        <v>25.208341300078597</v>
      </c>
      <c r="K27" s="3">
        <f>'T ; Tb ; Tth'!E$6</f>
        <v>14</v>
      </c>
      <c r="L27" s="3">
        <f>'T ; Tb ; Tth'!E$7</f>
        <v>11.5</v>
      </c>
      <c r="M27" s="25">
        <f t="shared" si="13"/>
        <v>12.75</v>
      </c>
      <c r="N27" s="25">
        <f t="shared" si="5"/>
        <v>73.192747524601188</v>
      </c>
      <c r="O27" s="25">
        <f t="shared" si="6"/>
        <v>36.961730431240248</v>
      </c>
      <c r="P27" s="25">
        <f t="shared" si="7"/>
        <v>36.23101709336094</v>
      </c>
      <c r="Q27" s="25">
        <f t="shared" si="8"/>
        <v>30.212968905778315</v>
      </c>
      <c r="R27" s="25">
        <f t="shared" si="9"/>
        <v>6.0180481875826262</v>
      </c>
      <c r="S27" s="25">
        <f t="shared" si="14"/>
        <v>73.192747524601188</v>
      </c>
      <c r="T27" s="25">
        <f t="shared" si="10"/>
        <v>0</v>
      </c>
      <c r="U27" s="3">
        <f t="shared" si="15"/>
        <v>50.499170589021617</v>
      </c>
      <c r="V27" s="3">
        <f t="shared" si="16"/>
        <v>41.278637471046267</v>
      </c>
      <c r="W27" s="3">
        <f t="shared" si="17"/>
        <v>8.2221919399321219</v>
      </c>
      <c r="X27" s="7">
        <f t="shared" si="18"/>
        <v>-1</v>
      </c>
      <c r="Y27" s="7">
        <f t="shared" si="20"/>
        <v>-1</v>
      </c>
      <c r="Z27" s="7">
        <f t="shared" si="20"/>
        <v>-1</v>
      </c>
      <c r="AB27" s="6">
        <f t="shared" si="19"/>
        <v>49.500829410978383</v>
      </c>
      <c r="AC27" s="6">
        <f t="shared" si="19"/>
        <v>58.721362528953733</v>
      </c>
    </row>
    <row r="28" spans="1:29" ht="13.9" customHeight="1">
      <c r="A28" s="26">
        <f>'T ; Tb ; Tth'!E$2</f>
        <v>10</v>
      </c>
      <c r="B28" s="3">
        <f>'T ; Tb ; Tth'!E$3</f>
        <v>1.5</v>
      </c>
      <c r="C28" s="50"/>
      <c r="D28" s="16">
        <f t="shared" si="1"/>
        <v>9.0257214207425065</v>
      </c>
      <c r="E28" s="16">
        <f t="shared" si="2"/>
        <v>8.1596960169580672</v>
      </c>
      <c r="F28" s="17">
        <f t="shared" si="3"/>
        <v>57.989593107056322</v>
      </c>
      <c r="G28" s="50"/>
      <c r="H28" s="25">
        <f t="shared" si="4"/>
        <v>0.12</v>
      </c>
      <c r="I28" s="15">
        <v>0.24</v>
      </c>
      <c r="J28" s="3">
        <f t="shared" si="12"/>
        <v>24.817090885388787</v>
      </c>
      <c r="K28" s="3">
        <f>'T ; Tb ; Tth'!E$6</f>
        <v>14</v>
      </c>
      <c r="L28" s="3">
        <f>'T ; Tb ; Tth'!E$7</f>
        <v>11.5</v>
      </c>
      <c r="M28" s="25">
        <f t="shared" si="13"/>
        <v>12.75</v>
      </c>
      <c r="N28" s="25">
        <f t="shared" si="5"/>
        <v>74.932055664111317</v>
      </c>
      <c r="O28" s="25">
        <f t="shared" si="6"/>
        <v>37.970149054644843</v>
      </c>
      <c r="P28" s="25">
        <f t="shared" si="7"/>
        <v>36.961906609466475</v>
      </c>
      <c r="Q28" s="25">
        <f t="shared" si="8"/>
        <v>31.037262578110806</v>
      </c>
      <c r="R28" s="25">
        <f t="shared" si="9"/>
        <v>5.9246440313556699</v>
      </c>
      <c r="S28" s="25">
        <f t="shared" si="14"/>
        <v>74.932055664111317</v>
      </c>
      <c r="T28" s="25">
        <f t="shared" si="10"/>
        <v>0</v>
      </c>
      <c r="U28" s="3">
        <f t="shared" si="15"/>
        <v>50.672771109935844</v>
      </c>
      <c r="V28" s="3">
        <f t="shared" si="16"/>
        <v>41.420540652504869</v>
      </c>
      <c r="W28" s="3">
        <f t="shared" si="17"/>
        <v>7.9066882375592913</v>
      </c>
      <c r="X28" s="7">
        <f t="shared" si="18"/>
        <v>-1</v>
      </c>
      <c r="Y28" s="7">
        <f t="shared" si="20"/>
        <v>-1</v>
      </c>
      <c r="Z28" s="7">
        <f t="shared" si="20"/>
        <v>-1</v>
      </c>
      <c r="AB28" s="6">
        <f t="shared" si="19"/>
        <v>49.327228890064156</v>
      </c>
      <c r="AC28" s="6">
        <f t="shared" si="19"/>
        <v>58.579459347495131</v>
      </c>
    </row>
    <row r="29" spans="1:29" ht="13.9" customHeight="1">
      <c r="A29" s="26">
        <f>'T ; Tb ; Tth'!E$2</f>
        <v>10</v>
      </c>
      <c r="B29" s="3">
        <f>'T ; Tb ; Tth'!E$3</f>
        <v>1.5</v>
      </c>
      <c r="C29" s="50"/>
      <c r="D29" s="16">
        <f t="shared" si="1"/>
        <v>9.0257214207425065</v>
      </c>
      <c r="E29" s="16">
        <f t="shared" si="2"/>
        <v>8.1596960169580672</v>
      </c>
      <c r="F29" s="17">
        <f t="shared" si="3"/>
        <v>57.989593107056322</v>
      </c>
      <c r="G29" s="50"/>
      <c r="H29" s="25">
        <f t="shared" si="4"/>
        <v>0.12</v>
      </c>
      <c r="I29" s="15">
        <v>0.25</v>
      </c>
      <c r="J29" s="3">
        <f t="shared" si="12"/>
        <v>24.430515249064197</v>
      </c>
      <c r="K29" s="3">
        <f>'T ; Tb ; Tth'!E$6</f>
        <v>14</v>
      </c>
      <c r="L29" s="3">
        <f>'T ; Tb ; Tth'!E$7</f>
        <v>11.5</v>
      </c>
      <c r="M29" s="25">
        <f t="shared" si="13"/>
        <v>12.75</v>
      </c>
      <c r="N29" s="25">
        <f t="shared" si="5"/>
        <v>76.595359756273325</v>
      </c>
      <c r="O29" s="25">
        <f t="shared" si="6"/>
        <v>38.936133678196065</v>
      </c>
      <c r="P29" s="25">
        <f t="shared" si="7"/>
        <v>37.659226078077268</v>
      </c>
      <c r="Q29" s="25">
        <f t="shared" si="8"/>
        <v>31.826870181821523</v>
      </c>
      <c r="R29" s="25">
        <f t="shared" si="9"/>
        <v>5.8323558962557405</v>
      </c>
      <c r="S29" s="25">
        <f t="shared" si="14"/>
        <v>76.595359756273325</v>
      </c>
      <c r="T29" s="25">
        <f t="shared" si="10"/>
        <v>0</v>
      </c>
      <c r="U29" s="3">
        <f t="shared" si="15"/>
        <v>50.833541094514032</v>
      </c>
      <c r="V29" s="3">
        <f t="shared" si="16"/>
        <v>41.551955997197119</v>
      </c>
      <c r="W29" s="3">
        <f t="shared" si="17"/>
        <v>7.6145029082888502</v>
      </c>
      <c r="X29" s="7">
        <f t="shared" si="18"/>
        <v>-1</v>
      </c>
      <c r="Y29" s="7">
        <f t="shared" si="20"/>
        <v>-1</v>
      </c>
      <c r="Z29" s="7">
        <f t="shared" si="20"/>
        <v>-1</v>
      </c>
      <c r="AB29" s="6">
        <f t="shared" si="19"/>
        <v>49.166458905485968</v>
      </c>
      <c r="AC29" s="6">
        <f t="shared" si="19"/>
        <v>58.448044002802881</v>
      </c>
    </row>
    <row r="30" spans="1:29" ht="13.9" customHeight="1">
      <c r="A30" s="26">
        <f>'T ; Tb ; Tth'!E$2</f>
        <v>10</v>
      </c>
      <c r="B30" s="3">
        <f>'T ; Tb ; Tth'!E$3</f>
        <v>1.5</v>
      </c>
      <c r="C30" s="50"/>
      <c r="D30" s="16">
        <f t="shared" si="1"/>
        <v>9.0257214207425065</v>
      </c>
      <c r="E30" s="16">
        <f t="shared" si="2"/>
        <v>8.1596960169580672</v>
      </c>
      <c r="F30" s="17">
        <f t="shared" si="3"/>
        <v>57.989593107056322</v>
      </c>
      <c r="G30" s="50"/>
      <c r="H30" s="25">
        <f t="shared" si="4"/>
        <v>0.12</v>
      </c>
      <c r="I30" s="15">
        <v>0.26</v>
      </c>
      <c r="J30" s="3">
        <f t="shared" si="12"/>
        <v>24.0490642558803</v>
      </c>
      <c r="K30" s="3">
        <f>'T ; Tb ; Tth'!E$6</f>
        <v>14</v>
      </c>
      <c r="L30" s="3">
        <f>'T ; Tb ; Tth'!E$7</f>
        <v>11.5</v>
      </c>
      <c r="M30" s="25">
        <f t="shared" si="13"/>
        <v>12.75</v>
      </c>
      <c r="N30" s="25">
        <f t="shared" si="5"/>
        <v>78.185747213202902</v>
      </c>
      <c r="O30" s="25">
        <f t="shared" si="6"/>
        <v>39.861324004121599</v>
      </c>
      <c r="P30" s="25">
        <f t="shared" si="7"/>
        <v>38.324423209081303</v>
      </c>
      <c r="Q30" s="25">
        <f t="shared" si="8"/>
        <v>32.583132029494365</v>
      </c>
      <c r="R30" s="25">
        <f t="shared" si="9"/>
        <v>5.7412911795869448</v>
      </c>
      <c r="S30" s="25">
        <f t="shared" si="14"/>
        <v>78.185747213202916</v>
      </c>
      <c r="T30" s="25">
        <f t="shared" si="10"/>
        <v>0</v>
      </c>
      <c r="U30" s="3">
        <f t="shared" si="15"/>
        <v>50.982852277953782</v>
      </c>
      <c r="V30" s="3">
        <f t="shared" si="16"/>
        <v>41.674004778190806</v>
      </c>
      <c r="W30" s="3">
        <f t="shared" si="17"/>
        <v>7.3431429438554199</v>
      </c>
      <c r="X30" s="7">
        <f t="shared" si="18"/>
        <v>-1</v>
      </c>
      <c r="Y30" s="7">
        <f t="shared" si="20"/>
        <v>-1</v>
      </c>
      <c r="Z30" s="7">
        <f t="shared" si="20"/>
        <v>-1</v>
      </c>
      <c r="AB30" s="6">
        <f t="shared" si="19"/>
        <v>49.017147722046218</v>
      </c>
      <c r="AC30" s="6">
        <f t="shared" si="19"/>
        <v>58.325995221809194</v>
      </c>
    </row>
    <row r="31" spans="1:29" ht="13.9" customHeight="1">
      <c r="A31" s="26">
        <f>'T ; Tb ; Tth'!E$2</f>
        <v>10</v>
      </c>
      <c r="B31" s="3">
        <f>'T ; Tb ; Tth'!E$3</f>
        <v>1.5</v>
      </c>
      <c r="C31" s="50"/>
      <c r="D31" s="16">
        <f t="shared" si="1"/>
        <v>9.0257214207425065</v>
      </c>
      <c r="E31" s="16">
        <f t="shared" si="2"/>
        <v>8.1596960169580672</v>
      </c>
      <c r="F31" s="17">
        <f t="shared" si="3"/>
        <v>57.989593107056322</v>
      </c>
      <c r="G31" s="50"/>
      <c r="H31" s="25">
        <f t="shared" si="4"/>
        <v>0.12</v>
      </c>
      <c r="I31" s="15">
        <v>0.27</v>
      </c>
      <c r="J31" s="3">
        <f t="shared" si="12"/>
        <v>23.673117723169746</v>
      </c>
      <c r="K31" s="3">
        <f>'T ; Tb ; Tth'!E$6</f>
        <v>14</v>
      </c>
      <c r="L31" s="3">
        <f>'T ; Tb ; Tth'!E$7</f>
        <v>11.5</v>
      </c>
      <c r="M31" s="25">
        <f t="shared" si="13"/>
        <v>12.75</v>
      </c>
      <c r="N31" s="25">
        <f t="shared" si="5"/>
        <v>79.706278085938095</v>
      </c>
      <c r="O31" s="25">
        <f t="shared" si="6"/>
        <v>40.747353881005928</v>
      </c>
      <c r="P31" s="25">
        <f t="shared" si="7"/>
        <v>38.958924204932153</v>
      </c>
      <c r="Q31" s="25">
        <f t="shared" si="8"/>
        <v>33.30738364887393</v>
      </c>
      <c r="R31" s="25">
        <f t="shared" si="9"/>
        <v>5.6515405560582295</v>
      </c>
      <c r="S31" s="25">
        <f t="shared" si="14"/>
        <v>79.706278085938095</v>
      </c>
      <c r="T31" s="25">
        <f t="shared" si="10"/>
        <v>0</v>
      </c>
      <c r="U31" s="3">
        <f t="shared" si="15"/>
        <v>51.121887584655191</v>
      </c>
      <c r="V31" s="3">
        <f t="shared" si="16"/>
        <v>41.787653932306831</v>
      </c>
      <c r="W31" s="3">
        <f t="shared" si="17"/>
        <v>7.090458483037966</v>
      </c>
      <c r="X31" s="7">
        <f t="shared" si="18"/>
        <v>-1</v>
      </c>
      <c r="Y31" s="7">
        <f t="shared" si="20"/>
        <v>-1</v>
      </c>
      <c r="Z31" s="7">
        <f t="shared" si="20"/>
        <v>-1</v>
      </c>
      <c r="AB31" s="6">
        <f t="shared" si="19"/>
        <v>48.878112415344809</v>
      </c>
      <c r="AC31" s="6">
        <f t="shared" si="19"/>
        <v>58.212346067693169</v>
      </c>
    </row>
    <row r="32" spans="1:29" ht="13.9" customHeight="1">
      <c r="A32" s="26">
        <f>'T ; Tb ; Tth'!E$2</f>
        <v>10</v>
      </c>
      <c r="B32" s="3">
        <f>'T ; Tb ; Tth'!E$3</f>
        <v>1.5</v>
      </c>
      <c r="C32" s="50"/>
      <c r="D32" s="16">
        <f t="shared" si="1"/>
        <v>9.0257214207425065</v>
      </c>
      <c r="E32" s="16">
        <f t="shared" si="2"/>
        <v>8.1596960169580672</v>
      </c>
      <c r="F32" s="17">
        <f t="shared" si="3"/>
        <v>57.989593107056322</v>
      </c>
      <c r="G32" s="50"/>
      <c r="H32" s="25">
        <f t="shared" si="4"/>
        <v>0.12</v>
      </c>
      <c r="I32" s="15">
        <v>0.28000000000000003</v>
      </c>
      <c r="J32" s="3">
        <f t="shared" si="12"/>
        <v>23.302991700288761</v>
      </c>
      <c r="K32" s="3">
        <f>'T ; Tb ; Tth'!E$6</f>
        <v>14</v>
      </c>
      <c r="L32" s="3">
        <f>'T ; Tb ; Tth'!E$7</f>
        <v>11.5</v>
      </c>
      <c r="M32" s="25">
        <f t="shared" si="13"/>
        <v>12.75</v>
      </c>
      <c r="N32" s="25">
        <f t="shared" si="5"/>
        <v>81.159966356154442</v>
      </c>
      <c r="O32" s="25">
        <f t="shared" si="6"/>
        <v>41.59584018501544</v>
      </c>
      <c r="P32" s="25">
        <f t="shared" si="7"/>
        <v>39.564126171139002</v>
      </c>
      <c r="Q32" s="25">
        <f t="shared" si="8"/>
        <v>34.000946694243453</v>
      </c>
      <c r="R32" s="25">
        <f t="shared" si="9"/>
        <v>5.5631794768955505</v>
      </c>
      <c r="S32" s="25">
        <f t="shared" si="14"/>
        <v>81.159966356154456</v>
      </c>
      <c r="T32" s="25">
        <f t="shared" si="10"/>
        <v>0</v>
      </c>
      <c r="U32" s="3">
        <f t="shared" si="15"/>
        <v>51.251672533327984</v>
      </c>
      <c r="V32" s="3">
        <f t="shared" si="16"/>
        <v>41.893741731036492</v>
      </c>
      <c r="W32" s="3">
        <f t="shared" si="17"/>
        <v>6.8545857356355206</v>
      </c>
      <c r="X32" s="7">
        <f t="shared" si="18"/>
        <v>-1</v>
      </c>
      <c r="Y32" s="7">
        <f t="shared" si="20"/>
        <v>-1</v>
      </c>
      <c r="Z32" s="7">
        <f t="shared" si="20"/>
        <v>-1</v>
      </c>
      <c r="AB32" s="6">
        <f t="shared" si="19"/>
        <v>48.748327466672016</v>
      </c>
      <c r="AC32" s="6">
        <f t="shared" si="19"/>
        <v>58.106258268963508</v>
      </c>
    </row>
    <row r="33" spans="1:29" ht="13.9" customHeight="1">
      <c r="A33" s="26">
        <f>'T ; Tb ; Tth'!E$2</f>
        <v>10</v>
      </c>
      <c r="B33" s="3">
        <f>'T ; Tb ; Tth'!E$3</f>
        <v>1.5</v>
      </c>
      <c r="C33" s="50"/>
      <c r="D33" s="16">
        <f t="shared" si="1"/>
        <v>9.0257214207425065</v>
      </c>
      <c r="E33" s="16">
        <f t="shared" si="2"/>
        <v>8.1596960169580672</v>
      </c>
      <c r="F33" s="17">
        <f t="shared" si="3"/>
        <v>57.989593107056322</v>
      </c>
      <c r="G33" s="50"/>
      <c r="H33" s="25">
        <f t="shared" si="4"/>
        <v>0.12</v>
      </c>
      <c r="I33" s="15">
        <v>0.28999999999999998</v>
      </c>
      <c r="J33" s="3">
        <f t="shared" si="12"/>
        <v>22.938944503539304</v>
      </c>
      <c r="K33" s="3">
        <f>'T ; Tb ; Tth'!E$6</f>
        <v>14</v>
      </c>
      <c r="L33" s="3">
        <f>'T ; Tb ; Tth'!E$7</f>
        <v>11.5</v>
      </c>
      <c r="M33" s="25">
        <f t="shared" si="13"/>
        <v>12.75</v>
      </c>
      <c r="N33" s="25">
        <f t="shared" si="5"/>
        <v>82.549764713080322</v>
      </c>
      <c r="O33" s="25">
        <f t="shared" si="6"/>
        <v>42.408373650918286</v>
      </c>
      <c r="P33" s="25">
        <f t="shared" si="7"/>
        <v>40.141391062162036</v>
      </c>
      <c r="Q33" s="25">
        <f t="shared" si="8"/>
        <v>34.665121451588625</v>
      </c>
      <c r="R33" s="25">
        <f t="shared" si="9"/>
        <v>5.4762696105734152</v>
      </c>
      <c r="S33" s="25">
        <f t="shared" si="14"/>
        <v>82.549764713080322</v>
      </c>
      <c r="T33" s="25">
        <f t="shared" si="10"/>
        <v>0</v>
      </c>
      <c r="U33" s="3">
        <f t="shared" si="15"/>
        <v>51.373100575535034</v>
      </c>
      <c r="V33" s="3">
        <f t="shared" si="16"/>
        <v>41.992998492575722</v>
      </c>
      <c r="W33" s="3">
        <f t="shared" si="17"/>
        <v>6.6339009318892455</v>
      </c>
      <c r="X33" s="7">
        <f t="shared" si="18"/>
        <v>-1</v>
      </c>
      <c r="Y33" s="7">
        <f t="shared" si="20"/>
        <v>-1</v>
      </c>
      <c r="Z33" s="7">
        <f t="shared" si="20"/>
        <v>-1</v>
      </c>
      <c r="AB33" s="6">
        <f t="shared" si="19"/>
        <v>48.626899424464966</v>
      </c>
      <c r="AC33" s="6">
        <f t="shared" si="19"/>
        <v>58.007001507424278</v>
      </c>
    </row>
    <row r="34" spans="1:29" ht="13.9" customHeight="1">
      <c r="A34" s="26">
        <f>'T ; Tb ; Tth'!E$2</f>
        <v>10</v>
      </c>
      <c r="B34" s="3">
        <f>'T ; Tb ; Tth'!E$3</f>
        <v>1.5</v>
      </c>
      <c r="C34" s="50"/>
      <c r="D34" s="16">
        <f t="shared" si="1"/>
        <v>9.0257214207425065</v>
      </c>
      <c r="E34" s="16">
        <f t="shared" si="2"/>
        <v>8.1596960169580672</v>
      </c>
      <c r="F34" s="17">
        <f t="shared" si="3"/>
        <v>57.989593107056322</v>
      </c>
      <c r="G34" s="50"/>
      <c r="H34" s="25">
        <f t="shared" si="4"/>
        <v>0.12</v>
      </c>
      <c r="I34" s="15">
        <v>0.3</v>
      </c>
      <c r="J34" s="3">
        <f t="shared" si="12"/>
        <v>22.581182452329923</v>
      </c>
      <c r="K34" s="3">
        <f>'T ; Tb ; Tth'!E$6</f>
        <v>14</v>
      </c>
      <c r="L34" s="3">
        <f>'T ; Tb ; Tth'!E$7</f>
        <v>11.5</v>
      </c>
      <c r="M34" s="25">
        <f t="shared" si="13"/>
        <v>12.75</v>
      </c>
      <c r="N34" s="25">
        <f t="shared" si="5"/>
        <v>83.878552415890908</v>
      </c>
      <c r="O34" s="25">
        <f t="shared" si="6"/>
        <v>43.186511440080977</v>
      </c>
      <c r="P34" s="25">
        <f t="shared" si="7"/>
        <v>40.692040975809931</v>
      </c>
      <c r="Q34" s="25">
        <f t="shared" si="8"/>
        <v>35.301180763587524</v>
      </c>
      <c r="R34" s="25">
        <f t="shared" si="9"/>
        <v>5.3908602122224121</v>
      </c>
      <c r="S34" s="25">
        <f t="shared" si="14"/>
        <v>83.878552415890908</v>
      </c>
      <c r="T34" s="25">
        <f t="shared" si="10"/>
        <v>0</v>
      </c>
      <c r="U34" s="3">
        <f t="shared" si="15"/>
        <v>51.486953692228042</v>
      </c>
      <c r="V34" s="3">
        <f t="shared" si="16"/>
        <v>42.086063417684436</v>
      </c>
      <c r="W34" s="3">
        <f t="shared" si="17"/>
        <v>6.4269828900875332</v>
      </c>
      <c r="X34" s="7">
        <f t="shared" si="18"/>
        <v>-1</v>
      </c>
      <c r="Y34" s="7">
        <f t="shared" si="20"/>
        <v>-1</v>
      </c>
      <c r="Z34" s="7">
        <f t="shared" si="20"/>
        <v>-1</v>
      </c>
      <c r="AB34" s="6">
        <f t="shared" si="19"/>
        <v>48.513046307771958</v>
      </c>
      <c r="AC34" s="6">
        <f t="shared" si="19"/>
        <v>57.913936582315564</v>
      </c>
    </row>
    <row r="35" spans="1:29" ht="13.9" customHeight="1">
      <c r="D35" s="7"/>
      <c r="E35" s="7"/>
      <c r="F35" s="7"/>
      <c r="G35" s="7"/>
      <c r="H35" s="7"/>
      <c r="I35" s="7"/>
    </row>
    <row r="36" spans="1:29" ht="13.9" customHeight="1">
      <c r="D36" s="7"/>
      <c r="E36" s="7"/>
      <c r="F36" s="7"/>
      <c r="G36" s="7"/>
      <c r="H36" s="7"/>
      <c r="I36" s="7"/>
    </row>
    <row r="37" spans="1:29" ht="13.9" customHeight="1">
      <c r="D37" s="7"/>
      <c r="E37" s="7"/>
      <c r="F37" s="7"/>
      <c r="G37" s="7"/>
      <c r="H37" s="7"/>
      <c r="I37" s="7"/>
    </row>
    <row r="38" spans="1:29" ht="13.9" customHeight="1">
      <c r="D38" s="7"/>
      <c r="E38" s="7"/>
      <c r="F38" s="7"/>
      <c r="G38" s="7"/>
      <c r="H38" s="7"/>
      <c r="I38" s="7"/>
    </row>
    <row r="39" spans="1:29" ht="13.9" customHeight="1">
      <c r="D39" s="7"/>
      <c r="E39" s="7"/>
      <c r="F39" s="7"/>
      <c r="G39" s="7"/>
      <c r="H39" s="7"/>
      <c r="I39" s="7"/>
    </row>
    <row r="40" spans="1:29" ht="13.9" customHeight="1">
      <c r="D40" s="7"/>
      <c r="E40" s="7"/>
      <c r="F40" s="7"/>
      <c r="G40" s="7"/>
      <c r="H40" s="7"/>
      <c r="I40" s="7"/>
    </row>
    <row r="41" spans="1:29" ht="13.9" customHeight="1">
      <c r="D41" s="7"/>
      <c r="E41" s="7"/>
      <c r="F41" s="7"/>
      <c r="G41" s="7"/>
      <c r="H41" s="7"/>
      <c r="I41" s="7"/>
    </row>
    <row r="42" spans="1:29" ht="13.9" customHeight="1">
      <c r="D42" s="7"/>
      <c r="E42" s="7"/>
      <c r="F42" s="7"/>
      <c r="G42" s="7"/>
      <c r="H42" s="7"/>
      <c r="I42" s="7"/>
    </row>
    <row r="43" spans="1:29" ht="13.9" customHeight="1">
      <c r="D43" s="7"/>
      <c r="E43" s="7"/>
      <c r="F43" s="7"/>
      <c r="G43" s="7"/>
      <c r="H43" s="7"/>
      <c r="I43" s="7"/>
    </row>
    <row r="44" spans="1:29" ht="13.9" customHeight="1">
      <c r="D44" s="7"/>
      <c r="E44" s="7"/>
      <c r="F44" s="7"/>
      <c r="G44" s="7"/>
      <c r="H44" s="7"/>
      <c r="I44" s="7"/>
    </row>
    <row r="45" spans="1:29" ht="13.9" customHeight="1">
      <c r="D45" s="7"/>
      <c r="E45" s="7"/>
      <c r="F45" s="7"/>
      <c r="G45" s="7"/>
      <c r="H45" s="7"/>
      <c r="I45" s="7"/>
    </row>
    <row r="46" spans="1:29" ht="13.9" customHeight="1">
      <c r="D46" s="7"/>
      <c r="E46" s="7"/>
      <c r="F46" s="7"/>
      <c r="G46" s="7"/>
      <c r="H46" s="7"/>
      <c r="I46" s="7"/>
    </row>
    <row r="47" spans="1:29" ht="13.9" customHeight="1">
      <c r="D47" s="7"/>
      <c r="E47" s="7"/>
      <c r="F47" s="7"/>
      <c r="G47" s="7"/>
      <c r="H47" s="7"/>
      <c r="I47" s="7"/>
    </row>
    <row r="48" spans="1:29" ht="13.9" customHeight="1">
      <c r="D48" s="7"/>
      <c r="E48" s="7"/>
      <c r="F48" s="7"/>
      <c r="G48" s="7"/>
      <c r="H48" s="7"/>
      <c r="I48" s="7"/>
    </row>
    <row r="49" s="7" customFormat="1" ht="13.9" customHeight="1"/>
    <row r="50" s="7" customFormat="1" ht="13.9" customHeight="1"/>
    <row r="51" s="7" customFormat="1" ht="13.9" customHeight="1"/>
    <row r="52" s="7" customFormat="1" ht="13.9" customHeight="1"/>
    <row r="53" s="7" customFormat="1" ht="13.9" customHeight="1"/>
    <row r="54" s="7" customFormat="1" ht="13.9" customHeight="1"/>
    <row r="55" s="7" customFormat="1" ht="13.9" customHeight="1"/>
    <row r="56" s="7" customFormat="1" ht="13.9" customHeight="1"/>
    <row r="57" s="7" customFormat="1" ht="13.9" customHeight="1"/>
    <row r="58" s="7" customFormat="1" ht="13.9" customHeight="1"/>
    <row r="59" s="7" customFormat="1" ht="13.9" customHeight="1"/>
    <row r="60" s="7" customFormat="1" ht="13.9" customHeight="1"/>
    <row r="61" s="7" customFormat="1" ht="13.9" customHeight="1"/>
    <row r="62" s="7" customFormat="1" ht="13.9" customHeight="1"/>
    <row r="63" s="7" customFormat="1" ht="13.9" customHeight="1"/>
    <row r="64" s="7" customFormat="1" ht="13.9" customHeight="1"/>
    <row r="65" spans="2:14" ht="13.9" customHeight="1">
      <c r="D65" s="7"/>
      <c r="E65" s="7"/>
      <c r="F65" s="7"/>
      <c r="G65" s="7"/>
      <c r="H65" s="7"/>
      <c r="I65" s="7"/>
    </row>
    <row r="66" spans="2:14" ht="13.9" customHeight="1">
      <c r="D66" s="7"/>
      <c r="E66" s="7"/>
      <c r="F66" s="7"/>
      <c r="G66" s="7"/>
      <c r="H66" s="7"/>
      <c r="I66" s="7"/>
    </row>
    <row r="67" spans="2:14" ht="13.9" customHeight="1">
      <c r="D67" s="7"/>
      <c r="E67" s="7"/>
      <c r="F67" s="7"/>
      <c r="G67" s="7"/>
      <c r="H67" s="7"/>
      <c r="I67" s="7"/>
      <c r="J67" s="5"/>
      <c r="K67" s="5"/>
      <c r="L67" s="5"/>
      <c r="M67" s="5"/>
      <c r="N67" s="5"/>
    </row>
    <row r="68" spans="2:14" ht="13.9" customHeight="1">
      <c r="D68" s="7"/>
      <c r="E68" s="7"/>
      <c r="F68" s="7"/>
      <c r="G68" s="7"/>
      <c r="H68" s="7"/>
      <c r="I68" s="7"/>
      <c r="J68" s="5"/>
      <c r="K68" s="5"/>
      <c r="L68" s="5"/>
      <c r="M68" s="5"/>
      <c r="N68" s="5"/>
    </row>
    <row r="69" spans="2:14" ht="13.9" customHeight="1">
      <c r="D69" s="7"/>
      <c r="E69" s="7"/>
      <c r="F69" s="7"/>
      <c r="G69" s="7"/>
      <c r="H69" s="7"/>
      <c r="I69" s="7"/>
      <c r="J69" s="5"/>
      <c r="K69" s="5"/>
      <c r="L69" s="5"/>
      <c r="M69" s="5"/>
      <c r="N69" s="5"/>
    </row>
    <row r="70" spans="2:14" ht="13.9" customHeight="1">
      <c r="D70" s="7"/>
      <c r="E70" s="18"/>
      <c r="F70" s="7"/>
      <c r="G70" s="7"/>
      <c r="H70" s="7"/>
      <c r="I70" s="7"/>
      <c r="J70" s="5"/>
      <c r="K70" s="5"/>
      <c r="L70" s="5"/>
      <c r="M70" s="5"/>
      <c r="N70" s="5"/>
    </row>
    <row r="71" spans="2:14" ht="13.9" customHeight="1">
      <c r="B71" s="12"/>
      <c r="C71" s="12"/>
      <c r="D71" s="12"/>
      <c r="E71" s="12"/>
      <c r="F71" s="12"/>
      <c r="G71" s="12"/>
      <c r="H71" s="12"/>
      <c r="I71" s="12"/>
      <c r="J71" s="19"/>
      <c r="K71" s="19"/>
      <c r="L71" s="19"/>
      <c r="M71" s="19"/>
      <c r="N71" s="19"/>
    </row>
    <row r="72" spans="2:14" ht="13.9" customHeight="1">
      <c r="B72" s="12"/>
      <c r="C72" s="12"/>
      <c r="D72" s="12"/>
      <c r="E72" s="12"/>
      <c r="F72" s="12"/>
      <c r="G72" s="12"/>
      <c r="H72" s="12"/>
      <c r="I72" s="12"/>
      <c r="J72" s="19"/>
      <c r="K72" s="19"/>
      <c r="L72" s="19"/>
      <c r="M72" s="19"/>
      <c r="N72" s="19"/>
    </row>
    <row r="73" spans="2:14" ht="13.9" customHeight="1">
      <c r="B73" s="8"/>
      <c r="C73" s="8"/>
      <c r="D73" s="9"/>
      <c r="E73" s="8"/>
      <c r="F73" s="9"/>
      <c r="G73" s="9"/>
      <c r="H73" s="9"/>
      <c r="I73" s="9"/>
      <c r="J73" s="10"/>
      <c r="K73" s="10"/>
      <c r="L73" s="10"/>
      <c r="M73" s="10"/>
      <c r="N73" s="10"/>
    </row>
    <row r="74" spans="2:14" ht="13.9" customHeight="1">
      <c r="D74" s="4"/>
      <c r="E74" s="7"/>
      <c r="F74" s="4"/>
      <c r="G74" s="4"/>
      <c r="H74" s="4"/>
      <c r="I74" s="4"/>
      <c r="J74" s="4"/>
      <c r="K74" s="4"/>
      <c r="L74" s="4"/>
      <c r="M74" s="4"/>
      <c r="N74" s="4"/>
    </row>
    <row r="75" spans="2:14" ht="13.9" customHeight="1">
      <c r="D75" s="11"/>
      <c r="E75" s="7"/>
      <c r="F75" s="11"/>
      <c r="G75" s="11"/>
      <c r="H75" s="11"/>
      <c r="I75" s="11"/>
      <c r="J75" s="5"/>
      <c r="K75" s="5"/>
      <c r="L75" s="5"/>
      <c r="M75" s="5"/>
      <c r="N75" s="5"/>
    </row>
    <row r="76" spans="2:14" ht="13.9" customHeight="1">
      <c r="D76" s="11"/>
      <c r="E76" s="7"/>
      <c r="F76" s="11"/>
      <c r="G76" s="11"/>
      <c r="H76" s="11"/>
      <c r="I76" s="11"/>
      <c r="J76" s="5"/>
      <c r="K76" s="5"/>
      <c r="L76" s="5"/>
      <c r="M76" s="5"/>
      <c r="N76" s="5"/>
    </row>
    <row r="77" spans="2:14" ht="13.9" customHeight="1">
      <c r="D77" s="11"/>
      <c r="E77" s="7"/>
      <c r="F77" s="11"/>
      <c r="G77" s="11"/>
      <c r="H77" s="11"/>
      <c r="I77" s="11"/>
      <c r="J77" s="5"/>
      <c r="K77" s="5"/>
      <c r="L77" s="5"/>
      <c r="M77" s="5"/>
      <c r="N77" s="5"/>
    </row>
    <row r="78" spans="2:14" ht="13.9" customHeight="1">
      <c r="D78" s="11"/>
      <c r="E78" s="7"/>
      <c r="F78" s="11"/>
      <c r="G78" s="11"/>
      <c r="H78" s="11"/>
      <c r="I78" s="11"/>
      <c r="J78" s="5"/>
      <c r="K78" s="5"/>
      <c r="L78" s="5"/>
      <c r="M78" s="5"/>
      <c r="N78" s="5"/>
    </row>
    <row r="79" spans="2:14" ht="13.9" customHeight="1">
      <c r="D79" s="6"/>
      <c r="E79" s="7"/>
      <c r="F79" s="6"/>
      <c r="G79" s="6"/>
      <c r="H79" s="6"/>
      <c r="I79" s="6"/>
      <c r="J79" s="5"/>
      <c r="K79" s="5"/>
      <c r="L79" s="5"/>
      <c r="M79" s="5"/>
      <c r="N79" s="5"/>
    </row>
    <row r="80" spans="2:14" ht="13.9" customHeight="1">
      <c r="D80" s="6"/>
      <c r="E80" s="7"/>
      <c r="F80" s="6"/>
      <c r="G80" s="6"/>
      <c r="H80" s="6"/>
      <c r="I80" s="6"/>
      <c r="J80" s="5"/>
      <c r="K80" s="5"/>
      <c r="L80" s="5"/>
      <c r="M80" s="5"/>
      <c r="N80" s="5"/>
    </row>
    <row r="81" spans="4:14" ht="13.9" customHeight="1">
      <c r="D81" s="6"/>
      <c r="E81" s="7"/>
      <c r="F81" s="6"/>
      <c r="G81" s="6"/>
      <c r="H81" s="6"/>
      <c r="I81" s="6"/>
      <c r="J81" s="5"/>
      <c r="K81" s="5"/>
      <c r="L81" s="5"/>
      <c r="M81" s="5"/>
      <c r="N81" s="5"/>
    </row>
    <row r="82" spans="4:14" ht="13.9" customHeight="1">
      <c r="D82" s="6"/>
      <c r="E82" s="7"/>
      <c r="F82" s="6"/>
      <c r="G82" s="6"/>
      <c r="H82" s="6"/>
      <c r="I82" s="6"/>
      <c r="J82" s="5"/>
      <c r="K82" s="5"/>
      <c r="L82" s="5"/>
      <c r="M82" s="5"/>
      <c r="N82" s="5"/>
    </row>
    <row r="83" spans="4:14" ht="13.9" customHeight="1">
      <c r="D83" s="6"/>
      <c r="E83" s="7"/>
      <c r="F83" s="6"/>
      <c r="G83" s="6"/>
      <c r="H83" s="6"/>
      <c r="I83" s="6"/>
      <c r="J83" s="5"/>
      <c r="K83" s="5"/>
      <c r="L83" s="5"/>
      <c r="M83" s="5"/>
      <c r="N83" s="5"/>
    </row>
    <row r="84" spans="4:14" ht="13.9" customHeight="1">
      <c r="D84" s="6"/>
      <c r="E84" s="7"/>
      <c r="F84" s="6"/>
      <c r="G84" s="6"/>
      <c r="H84" s="6"/>
      <c r="I84" s="6"/>
      <c r="J84" s="5"/>
      <c r="K84" s="5"/>
      <c r="L84" s="5"/>
      <c r="M84" s="5"/>
      <c r="N84" s="5"/>
    </row>
    <row r="85" spans="4:14" ht="13.9" customHeight="1">
      <c r="D85" s="6"/>
      <c r="E85" s="7"/>
      <c r="F85" s="6"/>
      <c r="G85" s="6"/>
      <c r="H85" s="6"/>
      <c r="I85" s="6"/>
      <c r="J85" s="5"/>
      <c r="K85" s="5"/>
      <c r="L85" s="5"/>
      <c r="M85" s="5"/>
      <c r="N85" s="5"/>
    </row>
    <row r="86" spans="4:14" ht="13.9" customHeight="1">
      <c r="D86" s="6"/>
      <c r="E86" s="7"/>
      <c r="F86" s="6"/>
      <c r="G86" s="6"/>
      <c r="H86" s="6"/>
      <c r="I86" s="6"/>
      <c r="J86" s="5"/>
      <c r="K86" s="5"/>
      <c r="L86" s="5"/>
      <c r="M86" s="5"/>
      <c r="N86" s="5"/>
    </row>
    <row r="87" spans="4:14" ht="13.9" customHeight="1">
      <c r="D87" s="6"/>
      <c r="E87" s="7"/>
      <c r="F87" s="6"/>
      <c r="G87" s="6"/>
      <c r="H87" s="6"/>
      <c r="I87" s="6"/>
      <c r="J87" s="5"/>
      <c r="K87" s="5"/>
      <c r="L87" s="5"/>
      <c r="M87" s="5"/>
      <c r="N87" s="5"/>
    </row>
    <row r="88" spans="4:14" ht="13.9" customHeight="1">
      <c r="D88" s="6"/>
      <c r="E88" s="7"/>
      <c r="F88" s="6"/>
      <c r="G88" s="6"/>
      <c r="H88" s="6"/>
      <c r="I88" s="6"/>
      <c r="J88" s="5"/>
      <c r="K88" s="5"/>
      <c r="L88" s="5"/>
      <c r="M88" s="5"/>
      <c r="N88" s="5"/>
    </row>
    <row r="89" spans="4:14" ht="13.9" customHeight="1">
      <c r="D89" s="6"/>
      <c r="E89" s="7"/>
      <c r="F89" s="6"/>
      <c r="G89" s="6"/>
      <c r="H89" s="6"/>
      <c r="I89" s="6"/>
      <c r="J89" s="5"/>
      <c r="K89" s="5"/>
      <c r="L89" s="5"/>
      <c r="M89" s="5"/>
      <c r="N89" s="5"/>
    </row>
    <row r="90" spans="4:14" ht="13.9" customHeight="1">
      <c r="D90" s="6"/>
      <c r="E90" s="7"/>
      <c r="F90" s="6"/>
      <c r="G90" s="6"/>
      <c r="H90" s="6"/>
      <c r="I90" s="6"/>
      <c r="J90" s="5"/>
      <c r="K90" s="5"/>
      <c r="L90" s="5"/>
      <c r="M90" s="5"/>
      <c r="N90" s="5"/>
    </row>
    <row r="91" spans="4:14" ht="13.9" customHeight="1">
      <c r="D91" s="6"/>
      <c r="E91" s="7"/>
      <c r="F91" s="6"/>
      <c r="G91" s="6"/>
      <c r="H91" s="6"/>
      <c r="I91" s="6"/>
      <c r="J91" s="5"/>
      <c r="K91" s="5"/>
      <c r="L91" s="5"/>
      <c r="M91" s="5"/>
      <c r="N91" s="5"/>
    </row>
    <row r="92" spans="4:14" ht="13.9" customHeight="1">
      <c r="D92" s="6"/>
      <c r="E92" s="7"/>
      <c r="F92" s="6"/>
      <c r="G92" s="6"/>
      <c r="H92" s="6"/>
      <c r="I92" s="6"/>
      <c r="J92" s="5"/>
      <c r="K92" s="5"/>
      <c r="L92" s="5"/>
      <c r="M92" s="5"/>
      <c r="N92" s="5"/>
    </row>
    <row r="93" spans="4:14" ht="13.9" customHeight="1">
      <c r="D93" s="6"/>
      <c r="E93" s="7"/>
      <c r="F93" s="6"/>
      <c r="G93" s="6"/>
      <c r="H93" s="6"/>
      <c r="I93" s="6"/>
      <c r="J93" s="5"/>
      <c r="K93" s="5"/>
      <c r="L93" s="5"/>
      <c r="M93" s="5"/>
      <c r="N93" s="5"/>
    </row>
    <row r="94" spans="4:14" ht="13.9" customHeight="1">
      <c r="D94" s="6"/>
      <c r="E94" s="7"/>
      <c r="F94" s="6"/>
      <c r="G94" s="6"/>
      <c r="H94" s="6"/>
      <c r="I94" s="6"/>
      <c r="J94" s="5"/>
      <c r="K94" s="5"/>
      <c r="L94" s="5"/>
      <c r="M94" s="5"/>
      <c r="N94" s="5"/>
    </row>
    <row r="95" spans="4:14" ht="13.9" customHeight="1">
      <c r="D95" s="6"/>
      <c r="E95" s="7"/>
      <c r="F95" s="6"/>
      <c r="G95" s="6"/>
      <c r="H95" s="6"/>
      <c r="I95" s="6"/>
      <c r="J95" s="5"/>
      <c r="K95" s="5"/>
      <c r="L95" s="5"/>
      <c r="M95" s="5"/>
      <c r="N95" s="5"/>
    </row>
    <row r="96" spans="4:14" ht="13.9" customHeight="1">
      <c r="D96" s="6"/>
      <c r="E96" s="7"/>
      <c r="F96" s="6"/>
      <c r="G96" s="6"/>
      <c r="H96" s="6"/>
      <c r="I96" s="6"/>
      <c r="J96" s="5"/>
      <c r="K96" s="5"/>
      <c r="L96" s="5"/>
      <c r="M96" s="5"/>
      <c r="N96" s="5"/>
    </row>
    <row r="97" spans="4:14" ht="13.9" customHeight="1">
      <c r="D97" s="6"/>
      <c r="E97" s="7"/>
      <c r="F97" s="6"/>
      <c r="G97" s="6"/>
      <c r="H97" s="6"/>
      <c r="I97" s="6"/>
      <c r="J97" s="5"/>
      <c r="K97" s="5"/>
      <c r="L97" s="5"/>
      <c r="M97" s="5"/>
      <c r="N97" s="5"/>
    </row>
    <row r="98" spans="4:14" ht="13.9" customHeight="1">
      <c r="D98" s="6"/>
      <c r="E98" s="7"/>
      <c r="F98" s="6"/>
      <c r="G98" s="6"/>
      <c r="H98" s="6"/>
      <c r="I98" s="6"/>
      <c r="J98" s="5"/>
      <c r="K98" s="5"/>
      <c r="L98" s="5"/>
      <c r="M98" s="5"/>
      <c r="N98" s="5"/>
    </row>
    <row r="99" spans="4:14" ht="13.9" customHeight="1">
      <c r="D99" s="6"/>
      <c r="E99" s="7"/>
      <c r="F99" s="6"/>
      <c r="G99" s="6"/>
      <c r="H99" s="6"/>
      <c r="I99" s="6"/>
      <c r="J99" s="5"/>
      <c r="K99" s="5"/>
      <c r="L99" s="5"/>
      <c r="M99" s="5"/>
      <c r="N99" s="5"/>
    </row>
    <row r="100" spans="4:14" ht="13.9" customHeight="1">
      <c r="D100" s="6"/>
      <c r="E100" s="7"/>
      <c r="F100" s="6"/>
      <c r="G100" s="6"/>
      <c r="H100" s="6"/>
      <c r="I100" s="6"/>
      <c r="J100" s="5"/>
      <c r="K100" s="5"/>
      <c r="L100" s="5"/>
      <c r="M100" s="5"/>
      <c r="N100" s="5"/>
    </row>
    <row r="101" spans="4:14" ht="13.9" customHeight="1">
      <c r="D101" s="6"/>
      <c r="E101" s="7"/>
      <c r="F101" s="6"/>
      <c r="G101" s="6"/>
      <c r="H101" s="6"/>
      <c r="I101" s="6"/>
      <c r="J101" s="5"/>
      <c r="K101" s="5"/>
      <c r="L101" s="5"/>
      <c r="M101" s="5"/>
      <c r="N101" s="5"/>
    </row>
    <row r="102" spans="4:14" ht="13.9" customHeight="1">
      <c r="D102" s="6"/>
      <c r="E102" s="7"/>
      <c r="F102" s="6"/>
      <c r="G102" s="6"/>
      <c r="H102" s="6"/>
      <c r="I102" s="6"/>
      <c r="J102" s="5"/>
      <c r="K102" s="5"/>
      <c r="L102" s="5"/>
      <c r="M102" s="5"/>
      <c r="N102" s="5"/>
    </row>
    <row r="103" spans="4:14" ht="13.9" customHeight="1">
      <c r="D103" s="6"/>
      <c r="E103" s="7"/>
      <c r="F103" s="6"/>
      <c r="G103" s="6"/>
      <c r="H103" s="6"/>
      <c r="I103" s="6"/>
      <c r="J103" s="5"/>
      <c r="K103" s="5"/>
      <c r="L103" s="5"/>
      <c r="M103" s="5"/>
      <c r="N103" s="5"/>
    </row>
    <row r="104" spans="4:14" ht="13.9" customHeight="1">
      <c r="D104" s="6"/>
      <c r="E104" s="7"/>
      <c r="F104" s="6"/>
      <c r="G104" s="6"/>
      <c r="H104" s="6"/>
      <c r="I104" s="6"/>
      <c r="J104" s="5"/>
      <c r="K104" s="5"/>
      <c r="L104" s="5"/>
      <c r="M104" s="5"/>
      <c r="N104" s="5"/>
    </row>
    <row r="105" spans="4:14" ht="13.9" customHeight="1">
      <c r="D105" s="6"/>
      <c r="E105" s="7"/>
      <c r="F105" s="6"/>
      <c r="G105" s="6"/>
      <c r="H105" s="6"/>
      <c r="I105" s="6"/>
      <c r="J105" s="5"/>
      <c r="K105" s="5"/>
      <c r="L105" s="5"/>
      <c r="M105" s="5"/>
      <c r="N105" s="5"/>
    </row>
    <row r="106" spans="4:14" ht="13.9" customHeight="1">
      <c r="D106" s="6"/>
      <c r="E106" s="7"/>
      <c r="F106" s="6"/>
      <c r="G106" s="6"/>
      <c r="H106" s="6"/>
      <c r="I106" s="6"/>
      <c r="J106" s="5"/>
      <c r="K106" s="5"/>
      <c r="L106" s="5"/>
      <c r="M106" s="5"/>
      <c r="N106" s="5"/>
    </row>
    <row r="107" spans="4:14" ht="13.9" customHeight="1">
      <c r="D107" s="6"/>
      <c r="E107" s="7"/>
      <c r="F107" s="6"/>
      <c r="G107" s="6"/>
      <c r="H107" s="6"/>
      <c r="I107" s="6"/>
      <c r="J107" s="5"/>
      <c r="K107" s="5"/>
      <c r="L107" s="5"/>
      <c r="M107" s="5"/>
      <c r="N107" s="5"/>
    </row>
    <row r="108" spans="4:14" ht="13.9" customHeight="1">
      <c r="D108" s="6"/>
      <c r="E108" s="7"/>
      <c r="F108" s="6"/>
      <c r="G108" s="6"/>
      <c r="H108" s="6"/>
      <c r="I108" s="6"/>
      <c r="J108" s="5"/>
      <c r="K108" s="5"/>
      <c r="L108" s="5"/>
      <c r="M108" s="5"/>
      <c r="N108" s="5"/>
    </row>
    <row r="109" spans="4:14" ht="13.9" customHeight="1">
      <c r="D109" s="6"/>
      <c r="E109" s="7"/>
      <c r="F109" s="6"/>
      <c r="G109" s="6"/>
      <c r="H109" s="6"/>
      <c r="I109" s="6"/>
      <c r="J109" s="5"/>
      <c r="K109" s="5"/>
      <c r="L109" s="5"/>
      <c r="M109" s="5"/>
      <c r="N109" s="5"/>
    </row>
    <row r="110" spans="4:14" ht="13.9" customHeight="1">
      <c r="D110" s="6"/>
      <c r="E110" s="7"/>
      <c r="F110" s="6"/>
      <c r="G110" s="6"/>
      <c r="H110" s="6"/>
      <c r="I110" s="6"/>
      <c r="J110" s="5"/>
      <c r="K110" s="5"/>
      <c r="L110" s="5"/>
      <c r="M110" s="5"/>
      <c r="N110" s="5"/>
    </row>
    <row r="111" spans="4:14" ht="13.9" customHeight="1">
      <c r="D111" s="6"/>
      <c r="E111" s="7"/>
      <c r="F111" s="6"/>
      <c r="G111" s="6"/>
      <c r="H111" s="6"/>
      <c r="I111" s="6"/>
      <c r="J111" s="5"/>
      <c r="K111" s="5"/>
      <c r="L111" s="5"/>
      <c r="M111" s="5"/>
      <c r="N111" s="5"/>
    </row>
    <row r="112" spans="4:14" ht="13.9" customHeight="1">
      <c r="D112" s="6"/>
      <c r="E112" s="7"/>
      <c r="F112" s="6"/>
      <c r="G112" s="6"/>
      <c r="H112" s="6"/>
      <c r="I112" s="6"/>
      <c r="J112" s="5"/>
      <c r="K112" s="5"/>
      <c r="L112" s="5"/>
      <c r="M112" s="5"/>
      <c r="N112" s="5"/>
    </row>
    <row r="113" spans="4:14" ht="13.9" customHeight="1">
      <c r="D113" s="6"/>
      <c r="E113" s="7"/>
      <c r="F113" s="6"/>
      <c r="G113" s="6"/>
      <c r="H113" s="6"/>
      <c r="I113" s="6"/>
      <c r="J113" s="5"/>
      <c r="K113" s="5"/>
      <c r="L113" s="5"/>
      <c r="M113" s="5"/>
      <c r="N113" s="5"/>
    </row>
    <row r="114" spans="4:14" ht="13.9" customHeight="1">
      <c r="D114" s="6"/>
      <c r="E114" s="7"/>
      <c r="F114" s="6"/>
      <c r="G114" s="6"/>
      <c r="H114" s="6"/>
      <c r="I114" s="6"/>
      <c r="J114" s="5"/>
      <c r="K114" s="5"/>
      <c r="L114" s="5"/>
      <c r="M114" s="5"/>
      <c r="N114" s="5"/>
    </row>
    <row r="115" spans="4:14" ht="13.9" customHeight="1">
      <c r="D115" s="6"/>
      <c r="E115" s="7"/>
      <c r="F115" s="6"/>
      <c r="G115" s="6"/>
      <c r="H115" s="6"/>
      <c r="I115" s="6"/>
      <c r="J115" s="5"/>
      <c r="K115" s="5"/>
      <c r="L115" s="5"/>
      <c r="M115" s="5"/>
      <c r="N115" s="5"/>
    </row>
    <row r="116" spans="4:14" ht="13.9" customHeight="1">
      <c r="D116" s="6"/>
      <c r="E116" s="7"/>
      <c r="F116" s="6"/>
      <c r="G116" s="6"/>
      <c r="H116" s="6"/>
      <c r="I116" s="6"/>
      <c r="J116" s="5"/>
      <c r="K116" s="5"/>
      <c r="L116" s="5"/>
      <c r="M116" s="5"/>
      <c r="N116" s="5"/>
    </row>
    <row r="117" spans="4:14" ht="13.9" customHeight="1">
      <c r="D117" s="6"/>
      <c r="E117" s="7"/>
      <c r="F117" s="6"/>
      <c r="G117" s="6"/>
      <c r="H117" s="6"/>
      <c r="I117" s="6"/>
      <c r="J117" s="5"/>
      <c r="K117" s="5"/>
      <c r="L117" s="5"/>
      <c r="M117" s="5"/>
      <c r="N117" s="5"/>
    </row>
    <row r="118" spans="4:14" ht="13.9" customHeight="1">
      <c r="D118" s="6"/>
      <c r="E118" s="7"/>
      <c r="F118" s="6"/>
      <c r="G118" s="6"/>
      <c r="H118" s="6"/>
      <c r="I118" s="6"/>
      <c r="J118" s="5"/>
      <c r="K118" s="5"/>
      <c r="L118" s="5"/>
      <c r="M118" s="5"/>
      <c r="N118" s="5"/>
    </row>
    <row r="119" spans="4:14" ht="13.9" customHeight="1">
      <c r="D119" s="6"/>
      <c r="E119" s="7"/>
      <c r="F119" s="6"/>
      <c r="G119" s="6"/>
      <c r="H119" s="6"/>
      <c r="I119" s="6"/>
      <c r="J119" s="5"/>
      <c r="K119" s="5"/>
      <c r="L119" s="5"/>
      <c r="M119" s="5"/>
      <c r="N119" s="5"/>
    </row>
    <row r="120" spans="4:14" ht="13.9" customHeight="1">
      <c r="D120" s="6"/>
      <c r="E120" s="7"/>
      <c r="F120" s="6"/>
      <c r="G120" s="6"/>
      <c r="H120" s="6"/>
      <c r="I120" s="6"/>
      <c r="J120" s="5"/>
      <c r="K120" s="5"/>
      <c r="L120" s="5"/>
      <c r="M120" s="5"/>
      <c r="N120" s="5"/>
    </row>
    <row r="121" spans="4:14" ht="13.9" customHeight="1">
      <c r="D121" s="6"/>
      <c r="E121" s="7"/>
      <c r="F121" s="6"/>
      <c r="G121" s="6"/>
      <c r="H121" s="6"/>
      <c r="I121" s="6"/>
      <c r="J121" s="5"/>
      <c r="K121" s="5"/>
      <c r="L121" s="5"/>
      <c r="M121" s="5"/>
      <c r="N121" s="5"/>
    </row>
    <row r="122" spans="4:14" ht="13.9" customHeight="1">
      <c r="D122" s="6"/>
      <c r="E122" s="7"/>
      <c r="F122" s="6"/>
      <c r="G122" s="6"/>
      <c r="H122" s="6"/>
      <c r="I122" s="6"/>
      <c r="J122" s="5"/>
      <c r="K122" s="5"/>
      <c r="L122" s="5"/>
      <c r="M122" s="5"/>
      <c r="N122" s="5"/>
    </row>
    <row r="123" spans="4:14" ht="13.9" customHeight="1">
      <c r="D123" s="6"/>
      <c r="E123" s="7"/>
      <c r="F123" s="6"/>
      <c r="G123" s="6"/>
      <c r="H123" s="6"/>
      <c r="I123" s="6"/>
      <c r="J123" s="5"/>
      <c r="K123" s="5"/>
      <c r="L123" s="5"/>
      <c r="M123" s="5"/>
      <c r="N123" s="5"/>
    </row>
    <row r="124" spans="4:14" ht="13.9" customHeight="1">
      <c r="D124" s="6"/>
      <c r="E124" s="7"/>
      <c r="F124" s="6"/>
      <c r="G124" s="6"/>
      <c r="H124" s="6"/>
      <c r="I124" s="6"/>
      <c r="J124" s="5"/>
      <c r="K124" s="5"/>
      <c r="L124" s="5"/>
      <c r="M124" s="5"/>
      <c r="N124" s="5"/>
    </row>
    <row r="125" spans="4:14" ht="13.9" customHeight="1">
      <c r="D125" s="6"/>
      <c r="E125" s="7"/>
      <c r="F125" s="6"/>
      <c r="G125" s="6"/>
      <c r="H125" s="6"/>
      <c r="I125" s="6"/>
      <c r="J125" s="5"/>
      <c r="K125" s="5"/>
      <c r="L125" s="5"/>
      <c r="M125" s="5"/>
      <c r="N125" s="5"/>
    </row>
    <row r="126" spans="4:14" ht="13.9" customHeight="1">
      <c r="D126" s="6"/>
      <c r="E126" s="7"/>
      <c r="F126" s="6"/>
      <c r="G126" s="6"/>
      <c r="H126" s="6"/>
      <c r="I126" s="6"/>
      <c r="J126" s="5"/>
      <c r="K126" s="5"/>
      <c r="L126" s="5"/>
      <c r="M126" s="5"/>
      <c r="N126" s="5"/>
    </row>
    <row r="127" spans="4:14" ht="13.9" customHeight="1">
      <c r="D127" s="6"/>
      <c r="E127" s="7"/>
      <c r="F127" s="6"/>
      <c r="G127" s="6"/>
      <c r="H127" s="6"/>
      <c r="I127" s="6"/>
      <c r="J127" s="5"/>
      <c r="K127" s="5"/>
      <c r="L127" s="5"/>
      <c r="M127" s="5"/>
      <c r="N127" s="5"/>
    </row>
    <row r="128" spans="4:14" ht="13.9" customHeight="1">
      <c r="D128" s="6"/>
      <c r="E128" s="7"/>
      <c r="F128" s="6"/>
      <c r="G128" s="6"/>
      <c r="H128" s="6"/>
      <c r="I128" s="6"/>
      <c r="J128" s="5"/>
      <c r="K128" s="5"/>
      <c r="L128" s="5"/>
      <c r="M128" s="5"/>
      <c r="N128" s="5"/>
    </row>
    <row r="129" spans="4:14" ht="13.9" customHeight="1">
      <c r="D129" s="6"/>
      <c r="E129" s="7"/>
      <c r="F129" s="6"/>
      <c r="G129" s="6"/>
      <c r="H129" s="6"/>
      <c r="I129" s="6"/>
      <c r="J129" s="5"/>
      <c r="K129" s="5"/>
      <c r="L129" s="5"/>
      <c r="M129" s="5"/>
      <c r="N129" s="5"/>
    </row>
    <row r="130" spans="4:14" ht="13.9" customHeight="1">
      <c r="D130" s="7"/>
      <c r="E130" s="7"/>
      <c r="F130" s="7"/>
      <c r="G130" s="7"/>
      <c r="H130" s="7"/>
      <c r="I130" s="7"/>
      <c r="J130" s="5"/>
      <c r="K130" s="5"/>
      <c r="L130" s="5"/>
      <c r="M130" s="5"/>
      <c r="N130" s="5"/>
    </row>
    <row r="131" spans="4:14" ht="13.9" customHeight="1">
      <c r="D131" s="7"/>
      <c r="E131" s="7"/>
      <c r="F131" s="7"/>
      <c r="G131" s="7"/>
      <c r="H131" s="7"/>
      <c r="I131" s="7"/>
      <c r="J131" s="5"/>
      <c r="K131" s="5"/>
      <c r="L131" s="5"/>
      <c r="M131" s="5"/>
      <c r="N131" s="5"/>
    </row>
    <row r="132" spans="4:14" ht="13.9" customHeight="1">
      <c r="D132" s="7"/>
      <c r="E132" s="7"/>
      <c r="F132" s="7"/>
      <c r="G132" s="7"/>
      <c r="H132" s="7"/>
      <c r="I132" s="7"/>
      <c r="J132" s="5"/>
      <c r="K132" s="5"/>
      <c r="L132" s="5"/>
      <c r="M132" s="5"/>
      <c r="N132" s="5"/>
    </row>
    <row r="133" spans="4:14" ht="13.9" customHeight="1">
      <c r="D133" s="7"/>
      <c r="E133" s="7"/>
      <c r="F133" s="7"/>
      <c r="G133" s="7"/>
      <c r="H133" s="7"/>
      <c r="I133" s="7"/>
      <c r="J133" s="5"/>
      <c r="K133" s="5"/>
      <c r="L133" s="5"/>
      <c r="M133" s="5"/>
      <c r="N133" s="5"/>
    </row>
    <row r="134" spans="4:14" ht="13.9" customHeight="1">
      <c r="D134" s="7"/>
      <c r="E134" s="7"/>
      <c r="F134" s="7"/>
      <c r="G134" s="7"/>
      <c r="H134" s="7"/>
      <c r="I134" s="7"/>
      <c r="J134" s="5"/>
      <c r="K134" s="5"/>
      <c r="L134" s="5"/>
      <c r="M134" s="5"/>
      <c r="N134" s="5"/>
    </row>
    <row r="135" spans="4:14" ht="13.9" customHeight="1">
      <c r="D135" s="7"/>
      <c r="E135" s="7"/>
      <c r="F135" s="7"/>
      <c r="G135" s="7"/>
      <c r="H135" s="7"/>
      <c r="I135" s="7"/>
      <c r="J135" s="5"/>
      <c r="K135" s="5"/>
      <c r="L135" s="5"/>
      <c r="M135" s="5"/>
      <c r="N135" s="5"/>
    </row>
    <row r="136" spans="4:14" ht="13.9" customHeight="1">
      <c r="D136" s="7"/>
      <c r="E136" s="7"/>
      <c r="F136" s="7"/>
      <c r="G136" s="7"/>
      <c r="H136" s="7"/>
      <c r="I136" s="7"/>
      <c r="J136" s="5"/>
      <c r="K136" s="5"/>
      <c r="L136" s="5"/>
      <c r="M136" s="5"/>
      <c r="N136" s="5"/>
    </row>
    <row r="137" spans="4:14" ht="13.9" customHeight="1">
      <c r="D137" s="7"/>
      <c r="E137" s="7"/>
      <c r="F137" s="7"/>
      <c r="G137" s="7"/>
      <c r="H137" s="7"/>
      <c r="I137" s="7"/>
      <c r="J137" s="5"/>
      <c r="K137" s="5"/>
      <c r="L137" s="5"/>
      <c r="M137" s="5"/>
      <c r="N137" s="5"/>
    </row>
    <row r="138" spans="4:14" ht="13.9" customHeight="1">
      <c r="D138" s="7"/>
      <c r="E138" s="7"/>
      <c r="F138" s="7"/>
      <c r="G138" s="7"/>
      <c r="H138" s="7"/>
      <c r="I138" s="7"/>
      <c r="J138" s="5"/>
      <c r="K138" s="5"/>
      <c r="L138" s="5"/>
      <c r="M138" s="5"/>
      <c r="N138" s="5"/>
    </row>
    <row r="139" spans="4:14" ht="13.9" customHeight="1">
      <c r="D139" s="7"/>
      <c r="E139" s="7"/>
      <c r="F139" s="7"/>
      <c r="G139" s="7"/>
      <c r="H139" s="7"/>
      <c r="I139" s="7"/>
      <c r="J139" s="5"/>
      <c r="K139" s="5"/>
      <c r="L139" s="5"/>
      <c r="M139" s="5"/>
      <c r="N139" s="5"/>
    </row>
    <row r="140" spans="4:14" ht="13.9" customHeight="1">
      <c r="D140" s="7"/>
      <c r="E140" s="7"/>
      <c r="F140" s="7"/>
      <c r="G140" s="7"/>
      <c r="H140" s="7"/>
      <c r="I140" s="7"/>
      <c r="J140" s="5"/>
      <c r="K140" s="5"/>
      <c r="L140" s="5"/>
      <c r="M140" s="5"/>
      <c r="N140" s="5"/>
    </row>
    <row r="141" spans="4:14" ht="13.9" customHeight="1">
      <c r="D141" s="7"/>
      <c r="E141" s="7"/>
      <c r="F141" s="7"/>
      <c r="G141" s="7"/>
      <c r="H141" s="7"/>
      <c r="I141" s="7"/>
      <c r="J141" s="5"/>
      <c r="K141" s="5"/>
      <c r="L141" s="5"/>
      <c r="M141" s="5"/>
      <c r="N141" s="5"/>
    </row>
    <row r="142" spans="4:14" ht="13.9" customHeight="1">
      <c r="D142" s="7"/>
      <c r="E142" s="7"/>
      <c r="F142" s="7"/>
      <c r="G142" s="7"/>
      <c r="H142" s="7"/>
      <c r="I142" s="7"/>
      <c r="J142" s="5"/>
      <c r="K142" s="5"/>
      <c r="L142" s="5"/>
      <c r="M142" s="5"/>
      <c r="N142" s="5"/>
    </row>
    <row r="143" spans="4:14" ht="13.9" customHeight="1">
      <c r="D143" s="7"/>
      <c r="E143" s="7"/>
      <c r="F143" s="7"/>
      <c r="G143" s="7"/>
      <c r="H143" s="7"/>
      <c r="I143" s="7"/>
      <c r="J143" s="5"/>
      <c r="K143" s="5"/>
      <c r="L143" s="5"/>
      <c r="M143" s="5"/>
      <c r="N143" s="5"/>
    </row>
    <row r="144" spans="4:14" ht="13.9" customHeight="1">
      <c r="D144" s="7"/>
      <c r="E144" s="7"/>
      <c r="F144" s="7"/>
      <c r="G144" s="7"/>
      <c r="H144" s="7"/>
      <c r="I144" s="7"/>
      <c r="J144" s="5"/>
      <c r="K144" s="5"/>
      <c r="L144" s="5"/>
      <c r="M144" s="5"/>
      <c r="N144" s="5"/>
    </row>
  </sheetData>
  <sheetProtection selectLockedCells="1"/>
  <mergeCells count="2">
    <mergeCell ref="C4:C34"/>
    <mergeCell ref="G4:G34"/>
  </mergeCells>
  <conditionalFormatting sqref="J4:J34">
    <cfRule type="expression" dxfId="7" priority="6" stopIfTrue="1">
      <formula>IF(#REF!=0,TRUE)</formula>
    </cfRule>
    <cfRule type="expression" dxfId="6" priority="7" stopIfTrue="1">
      <formula>IF(#REF!=#REF!,TRUE)</formula>
    </cfRule>
  </conditionalFormatting>
  <conditionalFormatting sqref="M4:M34">
    <cfRule type="expression" dxfId="5" priority="2" stopIfTrue="1">
      <formula>IF(M$3=#REF!,TRUE)</formula>
    </cfRule>
  </conditionalFormatting>
  <conditionalFormatting sqref="M4:N34">
    <cfRule type="expression" dxfId="4" priority="1" stopIfTrue="1">
      <formula>IF(#REF!=0,TRUE)</formula>
    </cfRule>
  </conditionalFormatting>
  <dataValidations count="2">
    <dataValidation type="decimal" allowBlank="1" showInputMessage="1" showErrorMessage="1" error="Ausnutzungsgrad ist zu hoch!" prompt="Ausnutzungs-_x000a_grad auf max. 100% einstellbar!" sqref="G4:I4 H5:I34" xr:uid="{A1657100-F138-43F5-8A08-C8C185A660F7}">
      <formula1>0</formula1>
      <formula2>100</formula2>
    </dataValidation>
    <dataValidation type="list" allowBlank="1" showDropDown="1" showInputMessage="1" showErrorMessage="1" sqref="A4:A34" xr:uid="{F389F3AE-D2E3-4AB2-977E-23DDBDDEEFCB}">
      <formula1>"M3,M4,M5,M6,M7,M8,M9,M10,M11,M12,M14,M16,M18"</formula1>
    </dataValidation>
  </dataValidations>
  <printOptions verticalCentered="1"/>
  <pageMargins left="0.6692913385826772" right="0.23622047244094491" top="0.78740157480314965" bottom="0.39370078740157483" header="0.31496062992125984" footer="0.11811023622047245"/>
  <pageSetup paperSize="9" orientation="landscape" verticalDpi="4294967292" r:id="rId1"/>
  <headerFooter alignWithMargins="0">
    <oddHeader>&amp;L&amp;"Arial,Fett"&amp;14Berechnung der Vorspannkraft und des dazugehörenden Anziehdrehmoments
(nach "VDI 2230", Formeln 5.5/7 bzw. 5.4/20)&amp;R&amp;G</oddHeader>
    <oddFooter>&amp;L&amp;"Arial,Fett"DSV&amp;RSchmidt     07.06.2019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987BB6-7614-4034-B2CF-F9098D101BDA}">
  <sheetPr codeName="Tabelle3"/>
  <dimension ref="A1:AG144"/>
  <sheetViews>
    <sheetView showGridLines="0" zoomScale="90" zoomScaleNormal="90" zoomScalePageLayoutView="90" workbookViewId="0">
      <selection activeCell="V2" sqref="V2"/>
    </sheetView>
  </sheetViews>
  <sheetFormatPr baseColWidth="10" defaultColWidth="11.42578125" defaultRowHeight="13.9" customHeight="1"/>
  <cols>
    <col min="1" max="1" width="3.85546875" style="7" bestFit="1" customWidth="1"/>
    <col min="2" max="2" width="4.28515625" style="7" customWidth="1"/>
    <col min="3" max="3" width="7.140625" style="7" customWidth="1"/>
    <col min="4" max="5" width="5.7109375" style="5" customWidth="1"/>
    <col min="6" max="6" width="5.5703125" style="5" customWidth="1"/>
    <col min="7" max="9" width="4.140625" style="5" customWidth="1"/>
    <col min="10" max="10" width="4.85546875" style="7" bestFit="1" customWidth="1"/>
    <col min="11" max="11" width="4.7109375" style="7" bestFit="1" customWidth="1"/>
    <col min="12" max="12" width="4.140625" style="7" customWidth="1"/>
    <col min="13" max="14" width="5.28515625" style="7" customWidth="1"/>
    <col min="15" max="29" width="5.7109375" style="7" customWidth="1"/>
    <col min="30" max="16384" width="11.42578125" style="7"/>
  </cols>
  <sheetData>
    <row r="1" spans="1:33" ht="150" customHeight="1">
      <c r="A1" s="21" t="s">
        <v>2</v>
      </c>
      <c r="B1" s="21" t="s">
        <v>3</v>
      </c>
      <c r="C1" s="20" t="s">
        <v>24</v>
      </c>
      <c r="D1" s="20" t="s">
        <v>15</v>
      </c>
      <c r="E1" s="20" t="s">
        <v>16</v>
      </c>
      <c r="F1" s="22" t="s">
        <v>23</v>
      </c>
      <c r="G1" s="23" t="s">
        <v>4</v>
      </c>
      <c r="H1" s="23" t="s">
        <v>38</v>
      </c>
      <c r="I1" s="23" t="s">
        <v>36</v>
      </c>
      <c r="J1" s="27" t="s">
        <v>21</v>
      </c>
      <c r="K1" s="20" t="s">
        <v>13</v>
      </c>
      <c r="L1" s="20" t="s">
        <v>14</v>
      </c>
      <c r="M1" s="22" t="s">
        <v>12</v>
      </c>
      <c r="N1" s="22" t="s">
        <v>27</v>
      </c>
      <c r="O1" s="22" t="s">
        <v>32</v>
      </c>
      <c r="P1" s="22" t="s">
        <v>33</v>
      </c>
      <c r="Q1" s="22" t="s">
        <v>34</v>
      </c>
      <c r="R1" s="22" t="s">
        <v>35</v>
      </c>
      <c r="S1" s="22" t="s">
        <v>30</v>
      </c>
      <c r="T1" s="22" t="s">
        <v>31</v>
      </c>
      <c r="U1" s="22" t="s">
        <v>65</v>
      </c>
      <c r="V1" s="22" t="s">
        <v>66</v>
      </c>
      <c r="W1" s="22" t="s">
        <v>67</v>
      </c>
    </row>
    <row r="2" spans="1:33" ht="16.5" customHeight="1">
      <c r="A2" s="1" t="s">
        <v>0</v>
      </c>
      <c r="B2" s="1" t="s">
        <v>1</v>
      </c>
      <c r="C2" s="1" t="s">
        <v>25</v>
      </c>
      <c r="D2" s="2" t="s">
        <v>28</v>
      </c>
      <c r="E2" s="2" t="s">
        <v>8</v>
      </c>
      <c r="F2" s="1" t="s">
        <v>9</v>
      </c>
      <c r="G2" s="14" t="s">
        <v>10</v>
      </c>
      <c r="H2" s="32">
        <f>'T ; Tb ; Tth'!F1</f>
        <v>12</v>
      </c>
      <c r="I2" s="13" t="s">
        <v>37</v>
      </c>
      <c r="J2" s="13" t="s">
        <v>26</v>
      </c>
      <c r="K2" s="13" t="s">
        <v>18</v>
      </c>
      <c r="L2" s="13" t="s">
        <v>17</v>
      </c>
      <c r="M2" s="13" t="s">
        <v>29</v>
      </c>
      <c r="N2" s="13" t="s">
        <v>19</v>
      </c>
      <c r="O2" s="13" t="s">
        <v>39</v>
      </c>
      <c r="P2" s="13" t="s">
        <v>40</v>
      </c>
      <c r="Q2" s="13" t="s">
        <v>41</v>
      </c>
      <c r="R2" s="13" t="s">
        <v>42</v>
      </c>
      <c r="S2" s="13" t="s">
        <v>39</v>
      </c>
      <c r="T2" s="31" t="s">
        <v>43</v>
      </c>
      <c r="U2" s="13" t="s">
        <v>44</v>
      </c>
      <c r="V2" s="13" t="s">
        <v>45</v>
      </c>
      <c r="W2" s="13" t="s">
        <v>46</v>
      </c>
    </row>
    <row r="3" spans="1:33" ht="14.1" customHeight="1" thickBot="1">
      <c r="A3" s="28" t="s">
        <v>5</v>
      </c>
      <c r="B3" s="28" t="s">
        <v>5</v>
      </c>
      <c r="C3" s="28" t="s">
        <v>6</v>
      </c>
      <c r="D3" s="28" t="s">
        <v>5</v>
      </c>
      <c r="E3" s="28" t="s">
        <v>5</v>
      </c>
      <c r="F3" s="28" t="s">
        <v>11</v>
      </c>
      <c r="G3" s="29" t="s">
        <v>7</v>
      </c>
      <c r="H3" s="5">
        <f>H2/100</f>
        <v>0.12</v>
      </c>
      <c r="I3" s="29"/>
      <c r="J3" s="28" t="s">
        <v>22</v>
      </c>
      <c r="K3" s="30" t="s">
        <v>5</v>
      </c>
      <c r="L3" s="30" t="s">
        <v>5</v>
      </c>
      <c r="M3" s="30" t="s">
        <v>5</v>
      </c>
      <c r="N3" s="30" t="s">
        <v>20</v>
      </c>
      <c r="O3" s="28" t="s">
        <v>20</v>
      </c>
      <c r="P3" s="28" t="s">
        <v>20</v>
      </c>
      <c r="Q3" s="28" t="s">
        <v>20</v>
      </c>
      <c r="R3" s="28" t="s">
        <v>20</v>
      </c>
      <c r="S3" s="28" t="s">
        <v>20</v>
      </c>
      <c r="T3" s="28" t="s">
        <v>20</v>
      </c>
      <c r="U3" s="28" t="s">
        <v>7</v>
      </c>
      <c r="V3" s="28" t="s">
        <v>7</v>
      </c>
      <c r="W3" s="28" t="s">
        <v>7</v>
      </c>
      <c r="X3" s="7">
        <f>MAX(X4:X34)</f>
        <v>56.884730554947097</v>
      </c>
      <c r="Y3" s="7">
        <f t="shared" ref="Y3:Z3" si="0">MAX(Y4:Y34)</f>
        <v>31.202787794697112</v>
      </c>
      <c r="Z3" s="7">
        <f t="shared" si="0"/>
        <v>11.912481650355796</v>
      </c>
      <c r="AB3" s="7" t="s">
        <v>47</v>
      </c>
      <c r="AC3" s="7" t="s">
        <v>48</v>
      </c>
    </row>
    <row r="4" spans="1:33" ht="14.1" customHeight="1">
      <c r="A4" s="26">
        <f>'T ; Tb ; Tth'!E$9</f>
        <v>10</v>
      </c>
      <c r="B4" s="3">
        <f>'T ; Tb ; Tth'!E$10</f>
        <v>1.5</v>
      </c>
      <c r="C4" s="49">
        <f>'T ; Tb ; Tth'!E11</f>
        <v>640</v>
      </c>
      <c r="D4" s="24">
        <f t="shared" ref="D4:D34" si="1">A4-2*((SQRT(3)/2)*B4)*(3/8)</f>
        <v>9.0257214207425065</v>
      </c>
      <c r="E4" s="24">
        <f t="shared" ref="E4:E34" si="2">D4-(((SQRT(3)/2)*B4)/2)-(((SQRT(3)/12)*B4))</f>
        <v>8.1596960169580672</v>
      </c>
      <c r="F4" s="3">
        <f t="shared" ref="F4:F34" si="3">PI()/4*((D4+E4)/2)^2</f>
        <v>57.989593107056322</v>
      </c>
      <c r="G4" s="49">
        <f>'T ; Tb ; Tth'!E12</f>
        <v>90</v>
      </c>
      <c r="H4" s="25">
        <f t="shared" ref="H4:H34" si="4">H$2/100</f>
        <v>0.12</v>
      </c>
      <c r="I4" s="25">
        <v>0</v>
      </c>
      <c r="J4" s="3">
        <f>($F4*$G$4*$C$4)/SQRT(1+3*((3/2)*($D4/SQRT(4*$F4/PI()))*(($B4/(PI()*$D4))+(1.155*I4)))^2)/(100*1000)</f>
        <v>33.059281689264743</v>
      </c>
      <c r="K4" s="3">
        <f>'T ; Tb ; Tth'!E$13</f>
        <v>20</v>
      </c>
      <c r="L4" s="3">
        <f>'T ; Tb ; Tth'!E$14</f>
        <v>18</v>
      </c>
      <c r="M4" s="25">
        <f>(K4+L4)/2</f>
        <v>19</v>
      </c>
      <c r="N4" s="25">
        <f t="shared" ref="N4:N34" si="5">J4*(((1/(2*PI()))*$B4)+(TAN(30*PI()/180)*$D4*I4)+($M4/2)*I4)</f>
        <v>7.8923221438708016</v>
      </c>
      <c r="O4" s="25">
        <f t="shared" ref="O4:O34" si="6">($I4*M4*J4)/2</f>
        <v>0</v>
      </c>
      <c r="P4" s="25">
        <f t="shared" ref="P4:P34" si="7">J4*((B4/(2*PI()))+$I4*(TAN(30*PI()/180))*D4)</f>
        <v>7.8923221438708016</v>
      </c>
      <c r="Q4" s="25">
        <f t="shared" ref="Q4:Q34" si="8">J4*($I4*(TAN(30*PI()/180))*D4)</f>
        <v>0</v>
      </c>
      <c r="R4" s="25">
        <f t="shared" ref="R4:R34" si="9">J4*(B4/(2*PI()))</f>
        <v>7.8923221438708016</v>
      </c>
      <c r="S4" s="25">
        <f>O4+Q4+R4</f>
        <v>7.8923221438708016</v>
      </c>
      <c r="T4" s="25">
        <f t="shared" ref="T4:T34" si="10">N4-S4</f>
        <v>0</v>
      </c>
      <c r="U4" s="3">
        <f>(O4/N4)*100</f>
        <v>0</v>
      </c>
      <c r="V4" s="3">
        <f>(Q4/N4)*100</f>
        <v>0</v>
      </c>
      <c r="W4" s="3">
        <f>(R4/N4)*100</f>
        <v>100</v>
      </c>
      <c r="X4" s="7">
        <f>IF($H4=$I4,U4,-1)</f>
        <v>-1</v>
      </c>
      <c r="Y4" s="7">
        <f t="shared" ref="Y4:Z19" si="11">IF($H4=$I4,V4,-1)</f>
        <v>-1</v>
      </c>
      <c r="Z4" s="7">
        <f t="shared" si="11"/>
        <v>-1</v>
      </c>
      <c r="AB4" s="6">
        <f>100-U4</f>
        <v>100</v>
      </c>
      <c r="AC4" s="6">
        <f>100-V4</f>
        <v>100</v>
      </c>
      <c r="AE4" s="7" t="s">
        <v>49</v>
      </c>
    </row>
    <row r="5" spans="1:33" ht="14.1" customHeight="1">
      <c r="A5" s="26">
        <f>'T ; Tb ; Tth'!E$9</f>
        <v>10</v>
      </c>
      <c r="B5" s="3">
        <f>'T ; Tb ; Tth'!E$10</f>
        <v>1.5</v>
      </c>
      <c r="C5" s="50"/>
      <c r="D5" s="24">
        <f t="shared" si="1"/>
        <v>9.0257214207425065</v>
      </c>
      <c r="E5" s="24">
        <f t="shared" si="2"/>
        <v>8.1596960169580672</v>
      </c>
      <c r="F5" s="3">
        <f t="shared" si="3"/>
        <v>57.989593107056322</v>
      </c>
      <c r="G5" s="50"/>
      <c r="H5" s="25">
        <f t="shared" si="4"/>
        <v>0.12</v>
      </c>
      <c r="I5" s="15">
        <v>0.01</v>
      </c>
      <c r="J5" s="3">
        <f t="shared" ref="J5:J34" si="12">($F5*$G$4*$C$4)/SQRT(1+3*((3/2)*($D5/SQRT(4*$F5/PI()))*(($B5/(PI()*$D5))+(1.155*I5)))^2)/(100*1000)</f>
        <v>32.897035389761108</v>
      </c>
      <c r="K5" s="3">
        <f>'T ; Tb ; Tth'!E$13</f>
        <v>20</v>
      </c>
      <c r="L5" s="3">
        <f>'T ; Tb ; Tth'!E$14</f>
        <v>18</v>
      </c>
      <c r="M5" s="25">
        <f t="shared" ref="M5:M34" si="13">(K5+L5)/2</f>
        <v>19</v>
      </c>
      <c r="N5" s="25">
        <f t="shared" si="5"/>
        <v>12.693072454766066</v>
      </c>
      <c r="O5" s="25">
        <f t="shared" si="6"/>
        <v>3.1252183620273053</v>
      </c>
      <c r="P5" s="25">
        <f t="shared" si="7"/>
        <v>9.5678540927387594</v>
      </c>
      <c r="Q5" s="25">
        <f t="shared" si="8"/>
        <v>1.7142653997145156</v>
      </c>
      <c r="R5" s="25">
        <f t="shared" si="9"/>
        <v>7.8535886930242436</v>
      </c>
      <c r="S5" s="25">
        <f t="shared" ref="S5:S34" si="14">O5+Q5+R5</f>
        <v>12.693072454766064</v>
      </c>
      <c r="T5" s="25">
        <f t="shared" si="10"/>
        <v>0</v>
      </c>
      <c r="U5" s="3">
        <f t="shared" ref="U5:U34" si="15">(O5/N5)*100</f>
        <v>24.621449008225198</v>
      </c>
      <c r="V5" s="3">
        <f t="shared" ref="V5:V34" si="16">(Q5/N5)*100</f>
        <v>13.505519690552415</v>
      </c>
      <c r="W5" s="3">
        <f t="shared" ref="W5:W34" si="17">(R5/N5)*100</f>
        <v>61.873031301222383</v>
      </c>
      <c r="X5" s="7">
        <f t="shared" ref="X5:X34" si="18">IF(H5=I5,U5,-1)</f>
        <v>-1</v>
      </c>
      <c r="Y5" s="7">
        <f t="shared" si="11"/>
        <v>-1</v>
      </c>
      <c r="Z5" s="7">
        <f t="shared" si="11"/>
        <v>-1</v>
      </c>
      <c r="AB5" s="6">
        <f t="shared" ref="AB5:AC34" si="19">100-U5</f>
        <v>75.378550991774802</v>
      </c>
      <c r="AC5" s="6">
        <f t="shared" si="19"/>
        <v>86.494480309447582</v>
      </c>
      <c r="AE5" s="7" t="s">
        <v>50</v>
      </c>
      <c r="AF5" s="5">
        <f>H3</f>
        <v>0.12</v>
      </c>
      <c r="AG5" s="5">
        <f>H3</f>
        <v>0.12</v>
      </c>
    </row>
    <row r="6" spans="1:33" ht="14.1" customHeight="1">
      <c r="A6" s="26">
        <f>'T ; Tb ; Tth'!E$9</f>
        <v>10</v>
      </c>
      <c r="B6" s="3">
        <f>'T ; Tb ; Tth'!E$10</f>
        <v>1.5</v>
      </c>
      <c r="C6" s="50"/>
      <c r="D6" s="16">
        <f t="shared" si="1"/>
        <v>9.0257214207425065</v>
      </c>
      <c r="E6" s="16">
        <f t="shared" si="2"/>
        <v>8.1596960169580672</v>
      </c>
      <c r="F6" s="17">
        <f t="shared" si="3"/>
        <v>57.989593107056322</v>
      </c>
      <c r="G6" s="50"/>
      <c r="H6" s="25">
        <f t="shared" si="4"/>
        <v>0.12</v>
      </c>
      <c r="I6" s="15">
        <v>0.02</v>
      </c>
      <c r="J6" s="3">
        <f t="shared" si="12"/>
        <v>32.705956581472783</v>
      </c>
      <c r="K6" s="3">
        <f>'T ; Tb ; Tth'!E$13</f>
        <v>20</v>
      </c>
      <c r="L6" s="3">
        <f>'T ; Tb ; Tth'!E$14</f>
        <v>18</v>
      </c>
      <c r="M6" s="25">
        <f t="shared" si="13"/>
        <v>19</v>
      </c>
      <c r="N6" s="25">
        <f t="shared" si="5"/>
        <v>17.430720293957215</v>
      </c>
      <c r="O6" s="25">
        <f t="shared" si="6"/>
        <v>6.2141317504798286</v>
      </c>
      <c r="P6" s="25">
        <f t="shared" si="7"/>
        <v>11.216588543477387</v>
      </c>
      <c r="Q6" s="25">
        <f t="shared" si="8"/>
        <v>3.4086165557419354</v>
      </c>
      <c r="R6" s="25">
        <f t="shared" si="9"/>
        <v>7.807971987735451</v>
      </c>
      <c r="S6" s="25">
        <f t="shared" si="14"/>
        <v>17.430720293957215</v>
      </c>
      <c r="T6" s="25">
        <f t="shared" si="10"/>
        <v>0</v>
      </c>
      <c r="U6" s="3">
        <f t="shared" si="15"/>
        <v>35.650458762935401</v>
      </c>
      <c r="V6" s="3">
        <f t="shared" si="16"/>
        <v>19.555224903262406</v>
      </c>
      <c r="W6" s="3">
        <f t="shared" si="17"/>
        <v>44.7943163338022</v>
      </c>
      <c r="X6" s="7">
        <f t="shared" si="18"/>
        <v>-1</v>
      </c>
      <c r="Y6" s="7">
        <f t="shared" si="11"/>
        <v>-1</v>
      </c>
      <c r="Z6" s="7">
        <f t="shared" si="11"/>
        <v>-1</v>
      </c>
      <c r="AB6" s="6">
        <f t="shared" si="19"/>
        <v>64.349541237064599</v>
      </c>
      <c r="AC6" s="6">
        <f t="shared" si="19"/>
        <v>80.444775096737601</v>
      </c>
      <c r="AE6" s="7" t="s">
        <v>51</v>
      </c>
      <c r="AF6" s="7">
        <v>0</v>
      </c>
      <c r="AG6" s="7">
        <v>1</v>
      </c>
    </row>
    <row r="7" spans="1:33" ht="14.1" customHeight="1">
      <c r="A7" s="26">
        <f>'T ; Tb ; Tth'!E$9</f>
        <v>10</v>
      </c>
      <c r="B7" s="3">
        <f>'T ; Tb ; Tth'!E$10</f>
        <v>1.5</v>
      </c>
      <c r="C7" s="50"/>
      <c r="D7" s="16">
        <f t="shared" si="1"/>
        <v>9.0257214207425065</v>
      </c>
      <c r="E7" s="16">
        <f t="shared" si="2"/>
        <v>8.1596960169580672</v>
      </c>
      <c r="F7" s="17">
        <f t="shared" si="3"/>
        <v>57.989593107056322</v>
      </c>
      <c r="G7" s="50"/>
      <c r="H7" s="25">
        <f t="shared" si="4"/>
        <v>0.12</v>
      </c>
      <c r="I7" s="15">
        <v>0.03</v>
      </c>
      <c r="J7" s="3">
        <f t="shared" si="12"/>
        <v>32.487592361046012</v>
      </c>
      <c r="K7" s="3">
        <f>'T ; Tb ; Tth'!E$13</f>
        <v>20</v>
      </c>
      <c r="L7" s="3">
        <f>'T ; Tb ; Tth'!E$14</f>
        <v>18</v>
      </c>
      <c r="M7" s="25">
        <f t="shared" si="13"/>
        <v>19</v>
      </c>
      <c r="N7" s="25">
        <f t="shared" si="5"/>
        <v>22.093593130419745</v>
      </c>
      <c r="O7" s="25">
        <f t="shared" si="6"/>
        <v>9.2589638228981119</v>
      </c>
      <c r="P7" s="25">
        <f t="shared" si="7"/>
        <v>12.834629307521629</v>
      </c>
      <c r="Q7" s="25">
        <f t="shared" si="8"/>
        <v>5.0787879373991709</v>
      </c>
      <c r="R7" s="25">
        <f t="shared" si="9"/>
        <v>7.7558413701224573</v>
      </c>
      <c r="S7" s="25">
        <f t="shared" si="14"/>
        <v>22.093593130419741</v>
      </c>
      <c r="T7" s="25">
        <f t="shared" si="10"/>
        <v>0</v>
      </c>
      <c r="U7" s="3">
        <f t="shared" si="15"/>
        <v>41.907913159448164</v>
      </c>
      <c r="V7" s="3">
        <f t="shared" si="16"/>
        <v>22.987605082698838</v>
      </c>
      <c r="W7" s="3">
        <f t="shared" si="17"/>
        <v>35.104481757852973</v>
      </c>
      <c r="X7" s="7">
        <f t="shared" si="18"/>
        <v>-1</v>
      </c>
      <c r="Y7" s="7">
        <f t="shared" si="11"/>
        <v>-1</v>
      </c>
      <c r="Z7" s="7">
        <f t="shared" si="11"/>
        <v>-1</v>
      </c>
      <c r="AB7" s="6">
        <f t="shared" si="19"/>
        <v>58.092086840551836</v>
      </c>
      <c r="AC7" s="6">
        <f t="shared" si="19"/>
        <v>77.012394917301165</v>
      </c>
    </row>
    <row r="8" spans="1:33" ht="14.1" customHeight="1">
      <c r="A8" s="26">
        <f>'T ; Tb ; Tth'!E$9</f>
        <v>10</v>
      </c>
      <c r="B8" s="3">
        <f>'T ; Tb ; Tth'!E$10</f>
        <v>1.5</v>
      </c>
      <c r="C8" s="50"/>
      <c r="D8" s="16">
        <f t="shared" si="1"/>
        <v>9.0257214207425065</v>
      </c>
      <c r="E8" s="16">
        <f t="shared" si="2"/>
        <v>8.1596960169580672</v>
      </c>
      <c r="F8" s="17">
        <f t="shared" si="3"/>
        <v>57.989593107056322</v>
      </c>
      <c r="G8" s="50"/>
      <c r="H8" s="25">
        <f t="shared" si="4"/>
        <v>0.12</v>
      </c>
      <c r="I8" s="15">
        <v>0.04</v>
      </c>
      <c r="J8" s="3">
        <f t="shared" si="12"/>
        <v>32.24365179670037</v>
      </c>
      <c r="K8" s="3">
        <f>'T ; Tb ; Tth'!E$13</f>
        <v>20</v>
      </c>
      <c r="L8" s="3">
        <f>'T ; Tb ; Tth'!E$14</f>
        <v>18</v>
      </c>
      <c r="M8" s="25">
        <f t="shared" si="13"/>
        <v>19</v>
      </c>
      <c r="N8" s="25">
        <f t="shared" si="5"/>
        <v>26.671062785281094</v>
      </c>
      <c r="O8" s="25">
        <f t="shared" si="6"/>
        <v>12.252587682746141</v>
      </c>
      <c r="P8" s="25">
        <f t="shared" si="7"/>
        <v>14.418475102534954</v>
      </c>
      <c r="Q8" s="25">
        <f t="shared" si="8"/>
        <v>6.720870252366848</v>
      </c>
      <c r="R8" s="25">
        <f t="shared" si="9"/>
        <v>7.697604850168104</v>
      </c>
      <c r="S8" s="25">
        <f t="shared" si="14"/>
        <v>26.671062785281094</v>
      </c>
      <c r="T8" s="25">
        <f t="shared" si="10"/>
        <v>0</v>
      </c>
      <c r="U8" s="3">
        <f t="shared" si="15"/>
        <v>45.939630457875687</v>
      </c>
      <c r="V8" s="3">
        <f t="shared" si="16"/>
        <v>25.199109261127312</v>
      </c>
      <c r="W8" s="3">
        <f t="shared" si="17"/>
        <v>28.861260280996998</v>
      </c>
      <c r="X8" s="7">
        <f t="shared" si="18"/>
        <v>-1</v>
      </c>
      <c r="Y8" s="7">
        <f t="shared" si="11"/>
        <v>-1</v>
      </c>
      <c r="Z8" s="7">
        <f t="shared" si="11"/>
        <v>-1</v>
      </c>
      <c r="AB8" s="6">
        <f t="shared" si="19"/>
        <v>54.060369542124313</v>
      </c>
      <c r="AC8" s="6">
        <f t="shared" si="19"/>
        <v>74.800890738872681</v>
      </c>
    </row>
    <row r="9" spans="1:33" ht="14.1" customHeight="1">
      <c r="A9" s="26">
        <f>'T ; Tb ; Tth'!E$9</f>
        <v>10</v>
      </c>
      <c r="B9" s="3">
        <f>'T ; Tb ; Tth'!E$10</f>
        <v>1.5</v>
      </c>
      <c r="C9" s="50"/>
      <c r="D9" s="16">
        <f t="shared" si="1"/>
        <v>9.0257214207425065</v>
      </c>
      <c r="E9" s="16">
        <f t="shared" si="2"/>
        <v>8.1596960169580672</v>
      </c>
      <c r="F9" s="17">
        <f t="shared" si="3"/>
        <v>57.989593107056322</v>
      </c>
      <c r="G9" s="50"/>
      <c r="H9" s="25">
        <f t="shared" si="4"/>
        <v>0.12</v>
      </c>
      <c r="I9" s="15">
        <v>0.05</v>
      </c>
      <c r="J9" s="3">
        <f t="shared" si="12"/>
        <v>31.97597149969689</v>
      </c>
      <c r="K9" s="3">
        <f>'T ; Tb ; Tth'!E$13</f>
        <v>20</v>
      </c>
      <c r="L9" s="3">
        <f>'T ; Tb ; Tth'!E$14</f>
        <v>18</v>
      </c>
      <c r="M9" s="25">
        <f t="shared" si="13"/>
        <v>19</v>
      </c>
      <c r="N9" s="25">
        <f t="shared" si="5"/>
        <v>31.153631026915438</v>
      </c>
      <c r="O9" s="25">
        <f t="shared" si="6"/>
        <v>15.188586462356023</v>
      </c>
      <c r="P9" s="25">
        <f t="shared" si="7"/>
        <v>15.965044564559413</v>
      </c>
      <c r="Q9" s="25">
        <f t="shared" si="8"/>
        <v>8.3313436780459238</v>
      </c>
      <c r="R9" s="25">
        <f t="shared" si="9"/>
        <v>7.6337008865134885</v>
      </c>
      <c r="S9" s="25">
        <f t="shared" si="14"/>
        <v>31.153631026915434</v>
      </c>
      <c r="T9" s="25">
        <f t="shared" si="10"/>
        <v>0</v>
      </c>
      <c r="U9" s="3">
        <f t="shared" si="15"/>
        <v>48.753824070246317</v>
      </c>
      <c r="V9" s="3">
        <f t="shared" si="16"/>
        <v>26.742769312662112</v>
      </c>
      <c r="W9" s="3">
        <f t="shared" si="17"/>
        <v>24.503406617091567</v>
      </c>
      <c r="X9" s="7">
        <f t="shared" si="18"/>
        <v>-1</v>
      </c>
      <c r="Y9" s="7">
        <f t="shared" si="11"/>
        <v>-1</v>
      </c>
      <c r="Z9" s="7">
        <f t="shared" si="11"/>
        <v>-1</v>
      </c>
      <c r="AB9" s="6">
        <f t="shared" si="19"/>
        <v>51.246175929753683</v>
      </c>
      <c r="AC9" s="6">
        <f t="shared" si="19"/>
        <v>73.257230687337881</v>
      </c>
    </row>
    <row r="10" spans="1:33" ht="14.1" customHeight="1">
      <c r="A10" s="26">
        <f>'T ; Tb ; Tth'!E$9</f>
        <v>10</v>
      </c>
      <c r="B10" s="3">
        <f>'T ; Tb ; Tth'!E$10</f>
        <v>1.5</v>
      </c>
      <c r="C10" s="50"/>
      <c r="D10" s="16">
        <f t="shared" si="1"/>
        <v>9.0257214207425065</v>
      </c>
      <c r="E10" s="16">
        <f t="shared" si="2"/>
        <v>8.1596960169580672</v>
      </c>
      <c r="F10" s="17">
        <f t="shared" si="3"/>
        <v>57.989593107056322</v>
      </c>
      <c r="G10" s="50"/>
      <c r="H10" s="25">
        <f t="shared" si="4"/>
        <v>0.12</v>
      </c>
      <c r="I10" s="15">
        <v>0.06</v>
      </c>
      <c r="J10" s="3">
        <f t="shared" si="12"/>
        <v>31.686480909724875</v>
      </c>
      <c r="K10" s="3">
        <f>'T ; Tb ; Tth'!E$13</f>
        <v>20</v>
      </c>
      <c r="L10" s="3">
        <f>'T ; Tb ; Tth'!E$14</f>
        <v>18</v>
      </c>
      <c r="M10" s="25">
        <f t="shared" si="13"/>
        <v>19</v>
      </c>
      <c r="N10" s="25">
        <f t="shared" si="5"/>
        <v>35.532984456535452</v>
      </c>
      <c r="O10" s="25">
        <f t="shared" si="6"/>
        <v>18.061294118543177</v>
      </c>
      <c r="P10" s="25">
        <f t="shared" si="7"/>
        <v>17.471690337992275</v>
      </c>
      <c r="Q10" s="25">
        <f t="shared" si="8"/>
        <v>9.9071002390377405</v>
      </c>
      <c r="R10" s="25">
        <f t="shared" si="9"/>
        <v>7.5645900989545352</v>
      </c>
      <c r="S10" s="25">
        <f t="shared" si="14"/>
        <v>35.532984456535452</v>
      </c>
      <c r="T10" s="25">
        <f t="shared" si="10"/>
        <v>0</v>
      </c>
      <c r="U10" s="3">
        <f t="shared" si="15"/>
        <v>50.829656992747289</v>
      </c>
      <c r="V10" s="3">
        <f t="shared" si="16"/>
        <v>27.881418886038894</v>
      </c>
      <c r="W10" s="3">
        <f t="shared" si="17"/>
        <v>21.288924121213824</v>
      </c>
      <c r="X10" s="7">
        <f t="shared" si="18"/>
        <v>-1</v>
      </c>
      <c r="Y10" s="7">
        <f t="shared" si="11"/>
        <v>-1</v>
      </c>
      <c r="Z10" s="7">
        <f t="shared" si="11"/>
        <v>-1</v>
      </c>
      <c r="AB10" s="6">
        <f t="shared" si="19"/>
        <v>49.170343007252711</v>
      </c>
      <c r="AC10" s="6">
        <f t="shared" si="19"/>
        <v>72.118581113961113</v>
      </c>
    </row>
    <row r="11" spans="1:33" ht="14.1" customHeight="1">
      <c r="A11" s="26">
        <f>'T ; Tb ; Tth'!E$9</f>
        <v>10</v>
      </c>
      <c r="B11" s="3">
        <f>'T ; Tb ; Tth'!E$10</f>
        <v>1.5</v>
      </c>
      <c r="C11" s="50"/>
      <c r="D11" s="16">
        <f t="shared" si="1"/>
        <v>9.0257214207425065</v>
      </c>
      <c r="E11" s="16">
        <f t="shared" si="2"/>
        <v>8.1596960169580672</v>
      </c>
      <c r="F11" s="17">
        <f t="shared" si="3"/>
        <v>57.989593107056322</v>
      </c>
      <c r="G11" s="50"/>
      <c r="H11" s="25">
        <f t="shared" si="4"/>
        <v>0.12</v>
      </c>
      <c r="I11" s="15">
        <v>7.0000000000000007E-2</v>
      </c>
      <c r="J11" s="3">
        <f t="shared" si="12"/>
        <v>31.377168421341345</v>
      </c>
      <c r="K11" s="3">
        <f>'T ; Tb ; Tth'!E$13</f>
        <v>20</v>
      </c>
      <c r="L11" s="3">
        <f>'T ; Tb ; Tth'!E$14</f>
        <v>18</v>
      </c>
      <c r="M11" s="25">
        <f t="shared" si="13"/>
        <v>19</v>
      </c>
      <c r="N11" s="25">
        <f t="shared" si="5"/>
        <v>39.802019819455531</v>
      </c>
      <c r="O11" s="25">
        <f t="shared" si="6"/>
        <v>20.865817000191996</v>
      </c>
      <c r="P11" s="25">
        <f t="shared" si="7"/>
        <v>18.936202819263535</v>
      </c>
      <c r="Q11" s="25">
        <f t="shared" si="8"/>
        <v>11.445455637538441</v>
      </c>
      <c r="R11" s="25">
        <f t="shared" si="9"/>
        <v>7.4907471817250961</v>
      </c>
      <c r="S11" s="25">
        <f t="shared" si="14"/>
        <v>39.802019819455538</v>
      </c>
      <c r="T11" s="25">
        <f t="shared" si="10"/>
        <v>0</v>
      </c>
      <c r="U11" s="3">
        <f t="shared" si="15"/>
        <v>52.424015401330529</v>
      </c>
      <c r="V11" s="3">
        <f t="shared" si="16"/>
        <v>28.755966881720447</v>
      </c>
      <c r="W11" s="3">
        <f t="shared" si="17"/>
        <v>18.820017716949032</v>
      </c>
      <c r="X11" s="7">
        <f t="shared" si="18"/>
        <v>-1</v>
      </c>
      <c r="Y11" s="7">
        <f t="shared" si="11"/>
        <v>-1</v>
      </c>
      <c r="Z11" s="7">
        <f t="shared" si="11"/>
        <v>-1</v>
      </c>
      <c r="AB11" s="6">
        <f t="shared" si="19"/>
        <v>47.575984598669471</v>
      </c>
      <c r="AC11" s="6">
        <f t="shared" si="19"/>
        <v>71.24403311827956</v>
      </c>
    </row>
    <row r="12" spans="1:33" ht="14.1" customHeight="1">
      <c r="A12" s="26">
        <f>'T ; Tb ; Tth'!E$9</f>
        <v>10</v>
      </c>
      <c r="B12" s="3">
        <f>'T ; Tb ; Tth'!E$10</f>
        <v>1.5</v>
      </c>
      <c r="C12" s="50"/>
      <c r="D12" s="16">
        <f t="shared" si="1"/>
        <v>9.0257214207425065</v>
      </c>
      <c r="E12" s="16">
        <f t="shared" si="2"/>
        <v>8.1596960169580672</v>
      </c>
      <c r="F12" s="17">
        <f t="shared" si="3"/>
        <v>57.989593107056322</v>
      </c>
      <c r="G12" s="50"/>
      <c r="H12" s="25">
        <f t="shared" si="4"/>
        <v>0.12</v>
      </c>
      <c r="I12" s="15">
        <v>0.08</v>
      </c>
      <c r="J12" s="3">
        <f t="shared" si="12"/>
        <v>31.050049317935208</v>
      </c>
      <c r="K12" s="3">
        <f>'T ; Tb ; Tth'!E$13</f>
        <v>20</v>
      </c>
      <c r="L12" s="3">
        <f>'T ; Tb ; Tth'!E$14</f>
        <v>18</v>
      </c>
      <c r="M12" s="25">
        <f t="shared" si="13"/>
        <v>19</v>
      </c>
      <c r="N12" s="25">
        <f t="shared" si="5"/>
        <v>43.954841976267289</v>
      </c>
      <c r="O12" s="25">
        <f t="shared" si="6"/>
        <v>23.598037481630758</v>
      </c>
      <c r="P12" s="25">
        <f t="shared" si="7"/>
        <v>20.356804494636535</v>
      </c>
      <c r="Q12" s="25">
        <f t="shared" si="8"/>
        <v>12.944151246341752</v>
      </c>
      <c r="R12" s="25">
        <f t="shared" si="9"/>
        <v>7.4126532482947827</v>
      </c>
      <c r="S12" s="25">
        <f t="shared" si="14"/>
        <v>43.954841976267289</v>
      </c>
      <c r="T12" s="25">
        <f t="shared" si="10"/>
        <v>0</v>
      </c>
      <c r="U12" s="3">
        <f t="shared" si="15"/>
        <v>53.68700334395956</v>
      </c>
      <c r="V12" s="3">
        <f t="shared" si="16"/>
        <v>29.448749362654375</v>
      </c>
      <c r="W12" s="3">
        <f t="shared" si="17"/>
        <v>16.864247293386075</v>
      </c>
      <c r="X12" s="7">
        <f t="shared" si="18"/>
        <v>-1</v>
      </c>
      <c r="Y12" s="7">
        <f t="shared" si="11"/>
        <v>-1</v>
      </c>
      <c r="Z12" s="7">
        <f t="shared" si="11"/>
        <v>-1</v>
      </c>
      <c r="AB12" s="6">
        <f t="shared" si="19"/>
        <v>46.31299665604044</v>
      </c>
      <c r="AC12" s="6">
        <f t="shared" si="19"/>
        <v>70.551250637345618</v>
      </c>
    </row>
    <row r="13" spans="1:33" ht="13.9" customHeight="1">
      <c r="A13" s="26">
        <f>'T ; Tb ; Tth'!E$9</f>
        <v>10</v>
      </c>
      <c r="B13" s="3">
        <f>'T ; Tb ; Tth'!E$10</f>
        <v>1.5</v>
      </c>
      <c r="C13" s="50"/>
      <c r="D13" s="16">
        <f t="shared" si="1"/>
        <v>9.0257214207425065</v>
      </c>
      <c r="E13" s="16">
        <f t="shared" si="2"/>
        <v>8.1596960169580672</v>
      </c>
      <c r="F13" s="17">
        <f t="shared" si="3"/>
        <v>57.989593107056322</v>
      </c>
      <c r="G13" s="50"/>
      <c r="H13" s="25">
        <f t="shared" si="4"/>
        <v>0.12</v>
      </c>
      <c r="I13" s="15">
        <v>0.09</v>
      </c>
      <c r="J13" s="3">
        <f t="shared" si="12"/>
        <v>30.707136287745652</v>
      </c>
      <c r="K13" s="3">
        <f>'T ; Tb ; Tth'!E$13</f>
        <v>20</v>
      </c>
      <c r="L13" s="3">
        <f>'T ; Tb ; Tth'!E$14</f>
        <v>18</v>
      </c>
      <c r="M13" s="25">
        <f t="shared" si="13"/>
        <v>19</v>
      </c>
      <c r="N13" s="25">
        <f t="shared" si="5"/>
        <v>47.986737605637487</v>
      </c>
      <c r="O13" s="25">
        <f t="shared" si="6"/>
        <v>26.254601526022533</v>
      </c>
      <c r="P13" s="25">
        <f t="shared" si="7"/>
        <v>21.732136079614953</v>
      </c>
      <c r="Q13" s="25">
        <f t="shared" si="8"/>
        <v>14.401347287028104</v>
      </c>
      <c r="R13" s="25">
        <f t="shared" si="9"/>
        <v>7.3307887925868505</v>
      </c>
      <c r="S13" s="25">
        <f t="shared" si="14"/>
        <v>47.986737605637487</v>
      </c>
      <c r="T13" s="25">
        <f t="shared" si="10"/>
        <v>0</v>
      </c>
      <c r="U13" s="3">
        <f t="shared" si="15"/>
        <v>54.712203487944841</v>
      </c>
      <c r="V13" s="3">
        <f t="shared" si="16"/>
        <v>30.011098911079614</v>
      </c>
      <c r="W13" s="3">
        <f t="shared" si="17"/>
        <v>15.276697600975542</v>
      </c>
      <c r="X13" s="7">
        <f t="shared" si="18"/>
        <v>-1</v>
      </c>
      <c r="Y13" s="7">
        <f t="shared" si="11"/>
        <v>-1</v>
      </c>
      <c r="Z13" s="7">
        <f t="shared" si="11"/>
        <v>-1</v>
      </c>
      <c r="AB13" s="6">
        <f t="shared" si="19"/>
        <v>45.287796512055159</v>
      </c>
      <c r="AC13" s="6">
        <f t="shared" si="19"/>
        <v>69.988901088920386</v>
      </c>
    </row>
    <row r="14" spans="1:33" ht="13.9" customHeight="1">
      <c r="A14" s="26">
        <f>'T ; Tb ; Tth'!E$9</f>
        <v>10</v>
      </c>
      <c r="B14" s="3">
        <f>'T ; Tb ; Tth'!E$10</f>
        <v>1.5</v>
      </c>
      <c r="C14" s="50"/>
      <c r="D14" s="16">
        <f t="shared" si="1"/>
        <v>9.0257214207425065</v>
      </c>
      <c r="E14" s="16">
        <f t="shared" si="2"/>
        <v>8.1596960169580672</v>
      </c>
      <c r="F14" s="17">
        <f t="shared" si="3"/>
        <v>57.989593107056322</v>
      </c>
      <c r="G14" s="50"/>
      <c r="H14" s="25">
        <f t="shared" si="4"/>
        <v>0.12</v>
      </c>
      <c r="I14" s="15">
        <v>0.1</v>
      </c>
      <c r="J14" s="3">
        <f t="shared" si="12"/>
        <v>30.350413090756522</v>
      </c>
      <c r="K14" s="3">
        <f>'T ; Tb ; Tth'!E$13</f>
        <v>20</v>
      </c>
      <c r="L14" s="3">
        <f>'T ; Tb ; Tth'!E$14</f>
        <v>18</v>
      </c>
      <c r="M14" s="25">
        <f t="shared" si="13"/>
        <v>19</v>
      </c>
      <c r="N14" s="25">
        <f t="shared" si="5"/>
        <v>51.894128270240572</v>
      </c>
      <c r="O14" s="25">
        <f t="shared" si="6"/>
        <v>28.8328924362187</v>
      </c>
      <c r="P14" s="25">
        <f t="shared" si="7"/>
        <v>23.061235834021868</v>
      </c>
      <c r="Q14" s="25">
        <f t="shared" si="8"/>
        <v>15.815608431609563</v>
      </c>
      <c r="R14" s="25">
        <f t="shared" si="9"/>
        <v>7.2456274024123042</v>
      </c>
      <c r="S14" s="25">
        <f t="shared" si="14"/>
        <v>51.894128270240564</v>
      </c>
      <c r="T14" s="25">
        <f t="shared" si="10"/>
        <v>0</v>
      </c>
      <c r="U14" s="3">
        <f t="shared" si="15"/>
        <v>55.560991960536185</v>
      </c>
      <c r="V14" s="3">
        <f t="shared" si="16"/>
        <v>30.4766819653453</v>
      </c>
      <c r="W14" s="3">
        <f t="shared" si="17"/>
        <v>13.962326074118511</v>
      </c>
      <c r="X14" s="7">
        <f t="shared" si="18"/>
        <v>-1</v>
      </c>
      <c r="Y14" s="7">
        <f t="shared" si="11"/>
        <v>-1</v>
      </c>
      <c r="Z14" s="7">
        <f t="shared" si="11"/>
        <v>-1</v>
      </c>
      <c r="AB14" s="6">
        <f t="shared" si="19"/>
        <v>44.439008039463815</v>
      </c>
      <c r="AC14" s="6">
        <f t="shared" si="19"/>
        <v>69.523318034654693</v>
      </c>
    </row>
    <row r="15" spans="1:33" ht="13.9" customHeight="1">
      <c r="A15" s="26">
        <f>'T ; Tb ; Tth'!E$9</f>
        <v>10</v>
      </c>
      <c r="B15" s="3">
        <f>'T ; Tb ; Tth'!E$10</f>
        <v>1.5</v>
      </c>
      <c r="C15" s="50"/>
      <c r="D15" s="16">
        <f t="shared" si="1"/>
        <v>9.0257214207425065</v>
      </c>
      <c r="E15" s="16">
        <f t="shared" si="2"/>
        <v>8.1596960169580672</v>
      </c>
      <c r="F15" s="17">
        <f t="shared" si="3"/>
        <v>57.989593107056322</v>
      </c>
      <c r="G15" s="50"/>
      <c r="H15" s="25">
        <f t="shared" si="4"/>
        <v>0.12</v>
      </c>
      <c r="I15" s="15">
        <v>0.11</v>
      </c>
      <c r="J15" s="3">
        <f t="shared" si="12"/>
        <v>29.981811741456561</v>
      </c>
      <c r="K15" s="3">
        <f>'T ; Tb ; Tth'!E$13</f>
        <v>20</v>
      </c>
      <c r="L15" s="3">
        <f>'T ; Tb ; Tth'!E$14</f>
        <v>18</v>
      </c>
      <c r="M15" s="25">
        <f t="shared" si="13"/>
        <v>19</v>
      </c>
      <c r="N15" s="25">
        <f t="shared" si="5"/>
        <v>55.674506768269524</v>
      </c>
      <c r="O15" s="25">
        <f t="shared" si="6"/>
        <v>31.330993269822105</v>
      </c>
      <c r="P15" s="25">
        <f t="shared" si="7"/>
        <v>24.343513498447422</v>
      </c>
      <c r="Q15" s="25">
        <f t="shared" si="8"/>
        <v>17.185883186192264</v>
      </c>
      <c r="R15" s="25">
        <f t="shared" si="9"/>
        <v>7.1576303122551579</v>
      </c>
      <c r="S15" s="25">
        <f t="shared" si="14"/>
        <v>55.674506768269531</v>
      </c>
      <c r="T15" s="25">
        <f t="shared" si="10"/>
        <v>0</v>
      </c>
      <c r="U15" s="3">
        <f t="shared" si="15"/>
        <v>56.27529562179889</v>
      </c>
      <c r="V15" s="3">
        <f t="shared" si="16"/>
        <v>30.868496523415967</v>
      </c>
      <c r="W15" s="3">
        <f t="shared" si="17"/>
        <v>12.856207854785154</v>
      </c>
      <c r="X15" s="7">
        <f t="shared" si="18"/>
        <v>-1</v>
      </c>
      <c r="Y15" s="7">
        <f t="shared" si="11"/>
        <v>-1</v>
      </c>
      <c r="Z15" s="7">
        <f t="shared" si="11"/>
        <v>-1</v>
      </c>
      <c r="AB15" s="6">
        <f t="shared" si="19"/>
        <v>43.72470437820111</v>
      </c>
      <c r="AC15" s="6">
        <f t="shared" si="19"/>
        <v>69.131503476584029</v>
      </c>
    </row>
    <row r="16" spans="1:33" ht="13.9" customHeight="1">
      <c r="A16" s="26">
        <f>'T ; Tb ; Tth'!E$9</f>
        <v>10</v>
      </c>
      <c r="B16" s="3">
        <f>'T ; Tb ; Tth'!E$10</f>
        <v>1.5</v>
      </c>
      <c r="C16" s="50"/>
      <c r="D16" s="16">
        <f t="shared" si="1"/>
        <v>9.0257214207425065</v>
      </c>
      <c r="E16" s="16">
        <f t="shared" si="2"/>
        <v>8.1596960169580672</v>
      </c>
      <c r="F16" s="17">
        <f t="shared" si="3"/>
        <v>57.989593107056322</v>
      </c>
      <c r="G16" s="50"/>
      <c r="H16" s="25">
        <f t="shared" si="4"/>
        <v>0.12</v>
      </c>
      <c r="I16" s="15">
        <v>0.12</v>
      </c>
      <c r="J16" s="3">
        <f t="shared" si="12"/>
        <v>29.603193383135917</v>
      </c>
      <c r="K16" s="3">
        <f>'T ; Tb ; Tth'!E$13</f>
        <v>20</v>
      </c>
      <c r="L16" s="3">
        <f>'T ; Tb ; Tth'!E$14</f>
        <v>18</v>
      </c>
      <c r="M16" s="25">
        <f t="shared" si="13"/>
        <v>19</v>
      </c>
      <c r="N16" s="25">
        <f t="shared" si="5"/>
        <v>59.326360743111607</v>
      </c>
      <c r="O16" s="25">
        <f t="shared" si="6"/>
        <v>33.747640456774946</v>
      </c>
      <c r="P16" s="25">
        <f t="shared" si="7"/>
        <v>25.578720286336662</v>
      </c>
      <c r="Q16" s="25">
        <f t="shared" si="8"/>
        <v>18.511478448989607</v>
      </c>
      <c r="R16" s="25">
        <f t="shared" si="9"/>
        <v>7.067241837347054</v>
      </c>
      <c r="S16" s="25">
        <f t="shared" si="14"/>
        <v>59.326360743111607</v>
      </c>
      <c r="T16" s="25">
        <f t="shared" si="10"/>
        <v>0</v>
      </c>
      <c r="U16" s="3">
        <f t="shared" si="15"/>
        <v>56.884730554947097</v>
      </c>
      <c r="V16" s="3">
        <f t="shared" si="16"/>
        <v>31.202787794697112</v>
      </c>
      <c r="W16" s="3">
        <f t="shared" si="17"/>
        <v>11.912481650355796</v>
      </c>
      <c r="X16" s="7">
        <f t="shared" si="18"/>
        <v>56.884730554947097</v>
      </c>
      <c r="Y16" s="7">
        <f t="shared" si="11"/>
        <v>31.202787794697112</v>
      </c>
      <c r="Z16" s="7">
        <f t="shared" si="11"/>
        <v>11.912481650355796</v>
      </c>
      <c r="AB16" s="6">
        <f t="shared" si="19"/>
        <v>43.115269445052903</v>
      </c>
      <c r="AC16" s="6">
        <f t="shared" si="19"/>
        <v>68.797212205302884</v>
      </c>
    </row>
    <row r="17" spans="1:29" ht="13.9" customHeight="1">
      <c r="A17" s="26">
        <f>'T ; Tb ; Tth'!E$9</f>
        <v>10</v>
      </c>
      <c r="B17" s="3">
        <f>'T ; Tb ; Tth'!E$10</f>
        <v>1.5</v>
      </c>
      <c r="C17" s="50"/>
      <c r="D17" s="16">
        <f t="shared" si="1"/>
        <v>9.0257214207425065</v>
      </c>
      <c r="E17" s="16">
        <f t="shared" si="2"/>
        <v>8.1596960169580672</v>
      </c>
      <c r="F17" s="17">
        <f t="shared" si="3"/>
        <v>57.989593107056322</v>
      </c>
      <c r="G17" s="50"/>
      <c r="H17" s="25">
        <f t="shared" si="4"/>
        <v>0.12</v>
      </c>
      <c r="I17" s="15">
        <v>0.13</v>
      </c>
      <c r="J17" s="3">
        <f t="shared" si="12"/>
        <v>29.216332863660018</v>
      </c>
      <c r="K17" s="3">
        <f>'T ; Tb ; Tth'!E$13</f>
        <v>20</v>
      </c>
      <c r="L17" s="3">
        <f>'T ; Tb ; Tth'!E$14</f>
        <v>18</v>
      </c>
      <c r="M17" s="25">
        <f t="shared" si="13"/>
        <v>19</v>
      </c>
      <c r="N17" s="25">
        <f t="shared" si="5"/>
        <v>62.849087374007674</v>
      </c>
      <c r="O17" s="25">
        <f t="shared" si="6"/>
        <v>36.082171086620122</v>
      </c>
      <c r="P17" s="25">
        <f t="shared" si="7"/>
        <v>26.766916287387552</v>
      </c>
      <c r="Q17" s="25">
        <f t="shared" si="8"/>
        <v>19.792030595983029</v>
      </c>
      <c r="R17" s="25">
        <f t="shared" si="9"/>
        <v>6.9748856914045225</v>
      </c>
      <c r="S17" s="25">
        <f t="shared" si="14"/>
        <v>62.849087374007674</v>
      </c>
      <c r="T17" s="25">
        <f t="shared" si="10"/>
        <v>0</v>
      </c>
      <c r="U17" s="3">
        <f t="shared" si="15"/>
        <v>57.410811507730067</v>
      </c>
      <c r="V17" s="3">
        <f t="shared" si="16"/>
        <v>31.491357190603157</v>
      </c>
      <c r="W17" s="3">
        <f t="shared" si="17"/>
        <v>11.097831301666773</v>
      </c>
      <c r="X17" s="7">
        <f t="shared" si="18"/>
        <v>-1</v>
      </c>
      <c r="Y17" s="7">
        <f t="shared" si="11"/>
        <v>-1</v>
      </c>
      <c r="Z17" s="7">
        <f t="shared" si="11"/>
        <v>-1</v>
      </c>
      <c r="AB17" s="6">
        <f t="shared" si="19"/>
        <v>42.589188492269933</v>
      </c>
      <c r="AC17" s="6">
        <f t="shared" si="19"/>
        <v>68.508642809396846</v>
      </c>
    </row>
    <row r="18" spans="1:29" ht="13.9" customHeight="1">
      <c r="A18" s="26">
        <f>'T ; Tb ; Tth'!E$9</f>
        <v>10</v>
      </c>
      <c r="B18" s="3">
        <f>'T ; Tb ; Tth'!E$10</f>
        <v>1.5</v>
      </c>
      <c r="C18" s="50"/>
      <c r="D18" s="16">
        <f t="shared" si="1"/>
        <v>9.0257214207425065</v>
      </c>
      <c r="E18" s="16">
        <f t="shared" si="2"/>
        <v>8.1596960169580672</v>
      </c>
      <c r="F18" s="17">
        <f t="shared" si="3"/>
        <v>57.989593107056322</v>
      </c>
      <c r="G18" s="50"/>
      <c r="H18" s="25">
        <f t="shared" si="4"/>
        <v>0.12</v>
      </c>
      <c r="I18" s="15">
        <v>0.14000000000000001</v>
      </c>
      <c r="J18" s="3">
        <f t="shared" si="12"/>
        <v>28.822906885986853</v>
      </c>
      <c r="K18" s="3">
        <f>'T ; Tb ; Tth'!E$13</f>
        <v>20</v>
      </c>
      <c r="L18" s="3">
        <f>'T ; Tb ; Tth'!E$14</f>
        <v>18</v>
      </c>
      <c r="M18" s="25">
        <f t="shared" si="13"/>
        <v>19</v>
      </c>
      <c r="N18" s="25">
        <f t="shared" si="5"/>
        <v>66.242902668097244</v>
      </c>
      <c r="O18" s="25">
        <f t="shared" si="6"/>
        <v>38.334466158362517</v>
      </c>
      <c r="P18" s="25">
        <f t="shared" si="7"/>
        <v>27.908436509734731</v>
      </c>
      <c r="Q18" s="25">
        <f t="shared" si="8"/>
        <v>21.027474351961377</v>
      </c>
      <c r="R18" s="25">
        <f t="shared" si="9"/>
        <v>6.8809621577733537</v>
      </c>
      <c r="S18" s="25">
        <f t="shared" si="14"/>
        <v>66.242902668097244</v>
      </c>
      <c r="T18" s="25">
        <f t="shared" si="10"/>
        <v>0</v>
      </c>
      <c r="U18" s="3">
        <f t="shared" si="15"/>
        <v>57.869544682293181</v>
      </c>
      <c r="V18" s="3">
        <f t="shared" si="16"/>
        <v>31.742984538762165</v>
      </c>
      <c r="W18" s="3">
        <f t="shared" si="17"/>
        <v>10.38747077894466</v>
      </c>
      <c r="X18" s="7">
        <f t="shared" si="18"/>
        <v>-1</v>
      </c>
      <c r="Y18" s="7">
        <f t="shared" si="11"/>
        <v>-1</v>
      </c>
      <c r="Z18" s="7">
        <f t="shared" si="11"/>
        <v>-1</v>
      </c>
      <c r="AB18" s="6">
        <f t="shared" si="19"/>
        <v>42.130455317706819</v>
      </c>
      <c r="AC18" s="6">
        <f t="shared" si="19"/>
        <v>68.257015461237842</v>
      </c>
    </row>
    <row r="19" spans="1:29" ht="13.9" customHeight="1">
      <c r="A19" s="26">
        <f>'T ; Tb ; Tth'!E$9</f>
        <v>10</v>
      </c>
      <c r="B19" s="3">
        <f>'T ; Tb ; Tth'!E$10</f>
        <v>1.5</v>
      </c>
      <c r="C19" s="50"/>
      <c r="D19" s="16">
        <f t="shared" si="1"/>
        <v>9.0257214207425065</v>
      </c>
      <c r="E19" s="16">
        <f t="shared" si="2"/>
        <v>8.1596960169580672</v>
      </c>
      <c r="F19" s="17">
        <f t="shared" si="3"/>
        <v>57.989593107056322</v>
      </c>
      <c r="G19" s="50"/>
      <c r="H19" s="25">
        <f t="shared" si="4"/>
        <v>0.12</v>
      </c>
      <c r="I19" s="15">
        <v>0.15</v>
      </c>
      <c r="J19" s="3">
        <f t="shared" si="12"/>
        <v>28.424485501264197</v>
      </c>
      <c r="K19" s="3">
        <f>'T ; Tb ; Tth'!E$13</f>
        <v>20</v>
      </c>
      <c r="L19" s="3">
        <f>'T ; Tb ; Tth'!E$14</f>
        <v>18</v>
      </c>
      <c r="M19" s="25">
        <f t="shared" si="13"/>
        <v>19</v>
      </c>
      <c r="N19" s="25">
        <f t="shared" si="5"/>
        <v>69.508748467284718</v>
      </c>
      <c r="O19" s="25">
        <f t="shared" si="6"/>
        <v>40.504891839301479</v>
      </c>
      <c r="P19" s="25">
        <f t="shared" si="7"/>
        <v>29.003856627983243</v>
      </c>
      <c r="Q19" s="25">
        <f t="shared" si="8"/>
        <v>22.218010569428078</v>
      </c>
      <c r="R19" s="25">
        <f t="shared" si="9"/>
        <v>6.785846058555161</v>
      </c>
      <c r="S19" s="25">
        <f t="shared" si="14"/>
        <v>69.508748467284718</v>
      </c>
      <c r="T19" s="25">
        <f t="shared" si="10"/>
        <v>0</v>
      </c>
      <c r="U19" s="3">
        <f t="shared" si="15"/>
        <v>58.273084658351578</v>
      </c>
      <c r="V19" s="3">
        <f t="shared" si="16"/>
        <v>31.964336949449322</v>
      </c>
      <c r="W19" s="3">
        <f t="shared" si="17"/>
        <v>9.7625783921991012</v>
      </c>
      <c r="X19" s="7">
        <f t="shared" si="18"/>
        <v>-1</v>
      </c>
      <c r="Y19" s="7">
        <f t="shared" si="11"/>
        <v>-1</v>
      </c>
      <c r="Z19" s="7">
        <f t="shared" si="11"/>
        <v>-1</v>
      </c>
      <c r="AB19" s="6">
        <f t="shared" si="19"/>
        <v>41.726915341648422</v>
      </c>
      <c r="AC19" s="6">
        <f t="shared" si="19"/>
        <v>68.035663050550681</v>
      </c>
    </row>
    <row r="20" spans="1:29" ht="13.9" customHeight="1">
      <c r="A20" s="26">
        <f>'T ; Tb ; Tth'!E$9</f>
        <v>10</v>
      </c>
      <c r="B20" s="3">
        <f>'T ; Tb ; Tth'!E$10</f>
        <v>1.5</v>
      </c>
      <c r="C20" s="50"/>
      <c r="D20" s="16">
        <f t="shared" si="1"/>
        <v>9.0257214207425065</v>
      </c>
      <c r="E20" s="16">
        <f t="shared" si="2"/>
        <v>8.1596960169580672</v>
      </c>
      <c r="F20" s="17">
        <f t="shared" si="3"/>
        <v>57.989593107056322</v>
      </c>
      <c r="G20" s="50"/>
      <c r="H20" s="25">
        <f t="shared" si="4"/>
        <v>0.12</v>
      </c>
      <c r="I20" s="15">
        <v>0.16</v>
      </c>
      <c r="J20" s="3">
        <f t="shared" si="12"/>
        <v>28.022526637661372</v>
      </c>
      <c r="K20" s="3">
        <f>'T ; Tb ; Tth'!E$13</f>
        <v>20</v>
      </c>
      <c r="L20" s="3">
        <f>'T ; Tb ; Tth'!E$14</f>
        <v>18</v>
      </c>
      <c r="M20" s="25">
        <f t="shared" si="13"/>
        <v>19</v>
      </c>
      <c r="N20" s="25">
        <f t="shared" si="5"/>
        <v>72.64819981652154</v>
      </c>
      <c r="O20" s="25">
        <f t="shared" si="6"/>
        <v>42.594240489245287</v>
      </c>
      <c r="P20" s="25">
        <f t="shared" si="7"/>
        <v>30.05395932727625</v>
      </c>
      <c r="Q20" s="25">
        <f t="shared" si="8"/>
        <v>23.364073878814075</v>
      </c>
      <c r="R20" s="25">
        <f t="shared" si="9"/>
        <v>6.6898854484621753</v>
      </c>
      <c r="S20" s="25">
        <f t="shared" si="14"/>
        <v>72.64819981652154</v>
      </c>
      <c r="T20" s="25">
        <f t="shared" si="10"/>
        <v>0</v>
      </c>
      <c r="U20" s="3">
        <f t="shared" si="15"/>
        <v>58.630827187487412</v>
      </c>
      <c r="V20" s="3">
        <f t="shared" si="16"/>
        <v>32.160568242326434</v>
      </c>
      <c r="W20" s="3">
        <f t="shared" si="17"/>
        <v>9.208604570186159</v>
      </c>
      <c r="X20" s="7">
        <f t="shared" si="18"/>
        <v>-1</v>
      </c>
      <c r="Y20" s="7">
        <f t="shared" ref="Y20:Z34" si="20">IF($H20=$I20,V20,-1)</f>
        <v>-1</v>
      </c>
      <c r="Z20" s="7">
        <f t="shared" si="20"/>
        <v>-1</v>
      </c>
      <c r="AB20" s="6">
        <f t="shared" si="19"/>
        <v>41.369172812512588</v>
      </c>
      <c r="AC20" s="6">
        <f t="shared" si="19"/>
        <v>67.839431757673566</v>
      </c>
    </row>
    <row r="21" spans="1:29" ht="13.9" customHeight="1">
      <c r="A21" s="26">
        <f>'T ; Tb ; Tth'!E$9</f>
        <v>10</v>
      </c>
      <c r="B21" s="3">
        <f>'T ; Tb ; Tth'!E$10</f>
        <v>1.5</v>
      </c>
      <c r="C21" s="50"/>
      <c r="D21" s="16">
        <f t="shared" si="1"/>
        <v>9.0257214207425065</v>
      </c>
      <c r="E21" s="16">
        <f t="shared" si="2"/>
        <v>8.1596960169580672</v>
      </c>
      <c r="F21" s="17">
        <f t="shared" si="3"/>
        <v>57.989593107056322</v>
      </c>
      <c r="G21" s="50"/>
      <c r="H21" s="25">
        <f t="shared" si="4"/>
        <v>0.12</v>
      </c>
      <c r="I21" s="15">
        <v>0.17</v>
      </c>
      <c r="J21" s="3">
        <f t="shared" si="12"/>
        <v>27.618373311671206</v>
      </c>
      <c r="K21" s="3">
        <f>'T ; Tb ; Tth'!E$13</f>
        <v>20</v>
      </c>
      <c r="L21" s="3">
        <f>'T ; Tb ; Tth'!E$14</f>
        <v>18</v>
      </c>
      <c r="M21" s="25">
        <f t="shared" si="13"/>
        <v>19</v>
      </c>
      <c r="N21" s="25">
        <f t="shared" si="5"/>
        <v>75.663374851809081</v>
      </c>
      <c r="O21" s="25">
        <f t="shared" si="6"/>
        <v>44.603672898349004</v>
      </c>
      <c r="P21" s="25">
        <f t="shared" si="7"/>
        <v>31.059701953460074</v>
      </c>
      <c r="Q21" s="25">
        <f t="shared" si="8"/>
        <v>24.466301004395447</v>
      </c>
      <c r="R21" s="25">
        <f t="shared" si="9"/>
        <v>6.5934009490646277</v>
      </c>
      <c r="S21" s="25">
        <f t="shared" si="14"/>
        <v>75.663374851809081</v>
      </c>
      <c r="T21" s="25">
        <f t="shared" si="10"/>
        <v>0</v>
      </c>
      <c r="U21" s="3">
        <f t="shared" si="15"/>
        <v>58.950149905033676</v>
      </c>
      <c r="V21" s="3">
        <f t="shared" si="16"/>
        <v>32.335725246612448</v>
      </c>
      <c r="W21" s="3">
        <f t="shared" si="17"/>
        <v>8.7141248483538689</v>
      </c>
      <c r="X21" s="7">
        <f t="shared" si="18"/>
        <v>-1</v>
      </c>
      <c r="Y21" s="7">
        <f t="shared" si="20"/>
        <v>-1</v>
      </c>
      <c r="Z21" s="7">
        <f t="shared" si="20"/>
        <v>-1</v>
      </c>
      <c r="AB21" s="6">
        <f t="shared" si="19"/>
        <v>41.049850094966324</v>
      </c>
      <c r="AC21" s="6">
        <f t="shared" si="19"/>
        <v>67.664274753387559</v>
      </c>
    </row>
    <row r="22" spans="1:29" ht="13.9" customHeight="1">
      <c r="A22" s="26">
        <f>'T ; Tb ; Tth'!E$9</f>
        <v>10</v>
      </c>
      <c r="B22" s="3">
        <f>'T ; Tb ; Tth'!E$10</f>
        <v>1.5</v>
      </c>
      <c r="C22" s="50"/>
      <c r="D22" s="16">
        <f t="shared" si="1"/>
        <v>9.0257214207425065</v>
      </c>
      <c r="E22" s="16">
        <f t="shared" si="2"/>
        <v>8.1596960169580672</v>
      </c>
      <c r="F22" s="17">
        <f t="shared" si="3"/>
        <v>57.989593107056322</v>
      </c>
      <c r="G22" s="50"/>
      <c r="H22" s="25">
        <f t="shared" si="4"/>
        <v>0.12</v>
      </c>
      <c r="I22" s="15">
        <v>0.18</v>
      </c>
      <c r="J22" s="3">
        <f t="shared" si="12"/>
        <v>27.213253146689908</v>
      </c>
      <c r="K22" s="3">
        <f>'T ; Tb ; Tth'!E$13</f>
        <v>20</v>
      </c>
      <c r="L22" s="3">
        <f>'T ; Tb ; Tth'!E$14</f>
        <v>18</v>
      </c>
      <c r="M22" s="25">
        <f t="shared" si="13"/>
        <v>19</v>
      </c>
      <c r="N22" s="25">
        <f t="shared" si="5"/>
        <v>78.556848887177878</v>
      </c>
      <c r="O22" s="25">
        <f t="shared" si="6"/>
        <v>46.53466288083974</v>
      </c>
      <c r="P22" s="25">
        <f t="shared" si="7"/>
        <v>32.022186006338131</v>
      </c>
      <c r="Q22" s="25">
        <f t="shared" si="8"/>
        <v>25.525500372477971</v>
      </c>
      <c r="R22" s="25">
        <f t="shared" si="9"/>
        <v>6.4966856338601611</v>
      </c>
      <c r="S22" s="25">
        <f t="shared" si="14"/>
        <v>78.556848887177878</v>
      </c>
      <c r="T22" s="25">
        <f t="shared" si="10"/>
        <v>0</v>
      </c>
      <c r="U22" s="3">
        <f t="shared" si="15"/>
        <v>59.236926557062006</v>
      </c>
      <c r="V22" s="3">
        <f t="shared" si="16"/>
        <v>32.493029868264315</v>
      </c>
      <c r="W22" s="3">
        <f t="shared" si="17"/>
        <v>8.2700435746736733</v>
      </c>
      <c r="X22" s="7">
        <f t="shared" si="18"/>
        <v>-1</v>
      </c>
      <c r="Y22" s="7">
        <f t="shared" si="20"/>
        <v>-1</v>
      </c>
      <c r="Z22" s="7">
        <f t="shared" si="20"/>
        <v>-1</v>
      </c>
      <c r="AB22" s="6">
        <f t="shared" si="19"/>
        <v>40.763073442937994</v>
      </c>
      <c r="AC22" s="6">
        <f t="shared" si="19"/>
        <v>67.506970131735685</v>
      </c>
    </row>
    <row r="23" spans="1:29" ht="13.9" customHeight="1">
      <c r="A23" s="26">
        <f>'T ; Tb ; Tth'!E$9</f>
        <v>10</v>
      </c>
      <c r="B23" s="3">
        <f>'T ; Tb ; Tth'!E$10</f>
        <v>1.5</v>
      </c>
      <c r="C23" s="50"/>
      <c r="D23" s="16">
        <f t="shared" si="1"/>
        <v>9.0257214207425065</v>
      </c>
      <c r="E23" s="16">
        <f t="shared" si="2"/>
        <v>8.1596960169580672</v>
      </c>
      <c r="F23" s="17">
        <f t="shared" si="3"/>
        <v>57.989593107056322</v>
      </c>
      <c r="G23" s="50"/>
      <c r="H23" s="25">
        <f t="shared" si="4"/>
        <v>0.12</v>
      </c>
      <c r="I23" s="15">
        <v>0.19</v>
      </c>
      <c r="J23" s="3">
        <f t="shared" si="12"/>
        <v>26.808279821819536</v>
      </c>
      <c r="K23" s="3">
        <f>'T ; Tb ; Tth'!E$13</f>
        <v>20</v>
      </c>
      <c r="L23" s="3">
        <f>'T ; Tb ; Tth'!E$14</f>
        <v>18</v>
      </c>
      <c r="M23" s="25">
        <f t="shared" si="13"/>
        <v>19</v>
      </c>
      <c r="N23" s="25">
        <f t="shared" si="5"/>
        <v>81.331573932690063</v>
      </c>
      <c r="O23" s="25">
        <f t="shared" si="6"/>
        <v>48.388945078384261</v>
      </c>
      <c r="P23" s="25">
        <f t="shared" si="7"/>
        <v>32.942628854305795</v>
      </c>
      <c r="Q23" s="25">
        <f t="shared" si="8"/>
        <v>26.542623480155846</v>
      </c>
      <c r="R23" s="25">
        <f t="shared" si="9"/>
        <v>6.4000053741499414</v>
      </c>
      <c r="S23" s="25">
        <f t="shared" si="14"/>
        <v>81.331573932690048</v>
      </c>
      <c r="T23" s="25">
        <f t="shared" si="10"/>
        <v>0</v>
      </c>
      <c r="U23" s="3">
        <f t="shared" si="15"/>
        <v>59.495891618218167</v>
      </c>
      <c r="V23" s="3">
        <f t="shared" si="16"/>
        <v>32.635079092558193</v>
      </c>
      <c r="W23" s="3">
        <f t="shared" si="17"/>
        <v>7.8690292892236169</v>
      </c>
      <c r="X23" s="7">
        <f t="shared" si="18"/>
        <v>-1</v>
      </c>
      <c r="Y23" s="7">
        <f t="shared" si="20"/>
        <v>-1</v>
      </c>
      <c r="Z23" s="7">
        <f t="shared" si="20"/>
        <v>-1</v>
      </c>
      <c r="AB23" s="6">
        <f t="shared" si="19"/>
        <v>40.504108381781833</v>
      </c>
      <c r="AC23" s="6">
        <f t="shared" si="19"/>
        <v>67.364920907441814</v>
      </c>
    </row>
    <row r="24" spans="1:29" ht="13.9" customHeight="1">
      <c r="A24" s="26">
        <f>'T ; Tb ; Tth'!E$9</f>
        <v>10</v>
      </c>
      <c r="B24" s="3">
        <f>'T ; Tb ; Tth'!E$10</f>
        <v>1.5</v>
      </c>
      <c r="C24" s="50"/>
      <c r="D24" s="16">
        <f t="shared" si="1"/>
        <v>9.0257214207425065</v>
      </c>
      <c r="E24" s="16">
        <f t="shared" si="2"/>
        <v>8.1596960169580672</v>
      </c>
      <c r="F24" s="17">
        <f t="shared" si="3"/>
        <v>57.989593107056322</v>
      </c>
      <c r="G24" s="50"/>
      <c r="H24" s="25">
        <f t="shared" si="4"/>
        <v>0.12</v>
      </c>
      <c r="I24" s="15">
        <v>0.2</v>
      </c>
      <c r="J24" s="3">
        <f t="shared" si="12"/>
        <v>26.404456087466016</v>
      </c>
      <c r="K24" s="3">
        <f>'T ; Tb ; Tth'!E$13</f>
        <v>20</v>
      </c>
      <c r="L24" s="3">
        <f>'T ; Tb ; Tth'!E$14</f>
        <v>18</v>
      </c>
      <c r="M24" s="25">
        <f t="shared" si="13"/>
        <v>19</v>
      </c>
      <c r="N24" s="25">
        <f t="shared" si="5"/>
        <v>83.990804475113478</v>
      </c>
      <c r="O24" s="25">
        <f t="shared" si="6"/>
        <v>50.168466566185437</v>
      </c>
      <c r="P24" s="25">
        <f t="shared" si="7"/>
        <v>33.822337908928041</v>
      </c>
      <c r="Q24" s="25">
        <f t="shared" si="8"/>
        <v>27.518738349968384</v>
      </c>
      <c r="R24" s="25">
        <f t="shared" si="9"/>
        <v>6.3035995589596547</v>
      </c>
      <c r="S24" s="25">
        <f t="shared" si="14"/>
        <v>83.990804475113478</v>
      </c>
      <c r="T24" s="25">
        <f t="shared" si="10"/>
        <v>0</v>
      </c>
      <c r="U24" s="3">
        <f t="shared" si="15"/>
        <v>59.730903733694298</v>
      </c>
      <c r="V24" s="3">
        <f t="shared" si="16"/>
        <v>32.763989489018648</v>
      </c>
      <c r="W24" s="3">
        <f t="shared" si="17"/>
        <v>7.5051067772870477</v>
      </c>
      <c r="X24" s="7">
        <f t="shared" si="18"/>
        <v>-1</v>
      </c>
      <c r="Y24" s="7">
        <f t="shared" si="20"/>
        <v>-1</v>
      </c>
      <c r="Z24" s="7">
        <f t="shared" si="20"/>
        <v>-1</v>
      </c>
      <c r="AB24" s="6">
        <f t="shared" si="19"/>
        <v>40.269096266305702</v>
      </c>
      <c r="AC24" s="6">
        <f t="shared" si="19"/>
        <v>67.236010510981345</v>
      </c>
    </row>
    <row r="25" spans="1:29" ht="13.9" customHeight="1">
      <c r="A25" s="26">
        <f>'T ; Tb ; Tth'!E$9</f>
        <v>10</v>
      </c>
      <c r="B25" s="3">
        <f>'T ; Tb ; Tth'!E$10</f>
        <v>1.5</v>
      </c>
      <c r="C25" s="50"/>
      <c r="D25" s="16">
        <f t="shared" si="1"/>
        <v>9.0257214207425065</v>
      </c>
      <c r="E25" s="16">
        <f t="shared" si="2"/>
        <v>8.1596960169580672</v>
      </c>
      <c r="F25" s="17">
        <f t="shared" si="3"/>
        <v>57.989593107056322</v>
      </c>
      <c r="G25" s="50"/>
      <c r="H25" s="25">
        <f t="shared" si="4"/>
        <v>0.12</v>
      </c>
      <c r="I25" s="15">
        <v>0.21</v>
      </c>
      <c r="J25" s="3">
        <f t="shared" si="12"/>
        <v>26.002678009082537</v>
      </c>
      <c r="K25" s="3">
        <f>'T ; Tb ; Tth'!E$13</f>
        <v>20</v>
      </c>
      <c r="L25" s="3">
        <f>'T ; Tb ; Tth'!E$14</f>
        <v>18</v>
      </c>
      <c r="M25" s="25">
        <f t="shared" si="13"/>
        <v>19</v>
      </c>
      <c r="N25" s="25">
        <f t="shared" si="5"/>
        <v>86.538030007664815</v>
      </c>
      <c r="O25" s="25">
        <f t="shared" si="6"/>
        <v>51.875342628119661</v>
      </c>
      <c r="P25" s="25">
        <f t="shared" si="7"/>
        <v>34.662687379545162</v>
      </c>
      <c r="Q25" s="25">
        <f t="shared" si="8"/>
        <v>28.455005271386547</v>
      </c>
      <c r="R25" s="25">
        <f t="shared" si="9"/>
        <v>6.2076821081586147</v>
      </c>
      <c r="S25" s="25">
        <f t="shared" si="14"/>
        <v>86.538030007664815</v>
      </c>
      <c r="T25" s="25">
        <f t="shared" si="10"/>
        <v>0</v>
      </c>
      <c r="U25" s="3">
        <f t="shared" si="15"/>
        <v>59.945139291390127</v>
      </c>
      <c r="V25" s="3">
        <f t="shared" si="16"/>
        <v>32.881503390897898</v>
      </c>
      <c r="W25" s="3">
        <f t="shared" si="17"/>
        <v>7.1733573177119814</v>
      </c>
      <c r="X25" s="7">
        <f t="shared" si="18"/>
        <v>-1</v>
      </c>
      <c r="Y25" s="7">
        <f t="shared" si="20"/>
        <v>-1</v>
      </c>
      <c r="Z25" s="7">
        <f t="shared" si="20"/>
        <v>-1</v>
      </c>
      <c r="AB25" s="6">
        <f t="shared" si="19"/>
        <v>40.054860708609873</v>
      </c>
      <c r="AC25" s="6">
        <f t="shared" si="19"/>
        <v>67.118496609102095</v>
      </c>
    </row>
    <row r="26" spans="1:29" ht="13.9" customHeight="1">
      <c r="A26" s="26">
        <f>'T ; Tb ; Tth'!E$9</f>
        <v>10</v>
      </c>
      <c r="B26" s="3">
        <f>'T ; Tb ; Tth'!E$10</f>
        <v>1.5</v>
      </c>
      <c r="C26" s="50"/>
      <c r="D26" s="16">
        <f t="shared" si="1"/>
        <v>9.0257214207425065</v>
      </c>
      <c r="E26" s="16">
        <f t="shared" si="2"/>
        <v>8.1596960169580672</v>
      </c>
      <c r="F26" s="17">
        <f t="shared" si="3"/>
        <v>57.989593107056322</v>
      </c>
      <c r="G26" s="50"/>
      <c r="H26" s="25">
        <f t="shared" si="4"/>
        <v>0.12</v>
      </c>
      <c r="I26" s="15">
        <v>0.22</v>
      </c>
      <c r="J26" s="3">
        <f t="shared" si="12"/>
        <v>25.603740132464637</v>
      </c>
      <c r="K26" s="3">
        <f>'T ; Tb ; Tth'!E$13</f>
        <v>20</v>
      </c>
      <c r="L26" s="3">
        <f>'T ; Tb ; Tth'!E$14</f>
        <v>18</v>
      </c>
      <c r="M26" s="25">
        <f t="shared" si="13"/>
        <v>19</v>
      </c>
      <c r="N26" s="25">
        <f t="shared" si="5"/>
        <v>88.976914508069015</v>
      </c>
      <c r="O26" s="25">
        <f t="shared" si="6"/>
        <v>53.511816876851086</v>
      </c>
      <c r="P26" s="25">
        <f t="shared" si="7"/>
        <v>35.46509763121793</v>
      </c>
      <c r="Q26" s="25">
        <f t="shared" si="8"/>
        <v>29.352654925634802</v>
      </c>
      <c r="R26" s="25">
        <f t="shared" si="9"/>
        <v>6.1124427055831294</v>
      </c>
      <c r="S26" s="25">
        <f t="shared" si="14"/>
        <v>88.976914508069029</v>
      </c>
      <c r="T26" s="25">
        <f t="shared" si="10"/>
        <v>0</v>
      </c>
      <c r="U26" s="3">
        <f t="shared" si="15"/>
        <v>60.141236828344148</v>
      </c>
      <c r="V26" s="3">
        <f t="shared" si="16"/>
        <v>32.989068105944391</v>
      </c>
      <c r="W26" s="3">
        <f t="shared" si="17"/>
        <v>6.8696950657114693</v>
      </c>
      <c r="X26" s="7">
        <f t="shared" si="18"/>
        <v>-1</v>
      </c>
      <c r="Y26" s="7">
        <f t="shared" si="20"/>
        <v>-1</v>
      </c>
      <c r="Z26" s="7">
        <f t="shared" si="20"/>
        <v>-1</v>
      </c>
      <c r="AB26" s="6">
        <f t="shared" si="19"/>
        <v>39.858763171655852</v>
      </c>
      <c r="AC26" s="6">
        <f t="shared" si="19"/>
        <v>67.010931894055602</v>
      </c>
    </row>
    <row r="27" spans="1:29" ht="13.9" customHeight="1">
      <c r="A27" s="26">
        <f>'T ; Tb ; Tth'!E$9</f>
        <v>10</v>
      </c>
      <c r="B27" s="3">
        <f>'T ; Tb ; Tth'!E$10</f>
        <v>1.5</v>
      </c>
      <c r="C27" s="50"/>
      <c r="D27" s="16">
        <f t="shared" si="1"/>
        <v>9.0257214207425065</v>
      </c>
      <c r="E27" s="16">
        <f t="shared" si="2"/>
        <v>8.1596960169580672</v>
      </c>
      <c r="F27" s="17">
        <f t="shared" si="3"/>
        <v>57.989593107056322</v>
      </c>
      <c r="G27" s="50"/>
      <c r="H27" s="25">
        <f t="shared" si="4"/>
        <v>0.12</v>
      </c>
      <c r="I27" s="15">
        <v>0.23</v>
      </c>
      <c r="J27" s="3">
        <f t="shared" si="12"/>
        <v>25.208341300078597</v>
      </c>
      <c r="K27" s="3">
        <f>'T ; Tb ; Tth'!E$13</f>
        <v>20</v>
      </c>
      <c r="L27" s="3">
        <f>'T ; Tb ; Tth'!E$14</f>
        <v>18</v>
      </c>
      <c r="M27" s="25">
        <f t="shared" si="13"/>
        <v>19</v>
      </c>
      <c r="N27" s="25">
        <f t="shared" si="5"/>
        <v>91.311242834032683</v>
      </c>
      <c r="O27" s="25">
        <f t="shared" si="6"/>
        <v>55.080225740671736</v>
      </c>
      <c r="P27" s="25">
        <f t="shared" si="7"/>
        <v>36.23101709336094</v>
      </c>
      <c r="Q27" s="25">
        <f t="shared" si="8"/>
        <v>30.212968905778315</v>
      </c>
      <c r="R27" s="25">
        <f t="shared" si="9"/>
        <v>6.0180481875826262</v>
      </c>
      <c r="S27" s="25">
        <f t="shared" si="14"/>
        <v>91.311242834032669</v>
      </c>
      <c r="T27" s="25">
        <f t="shared" si="10"/>
        <v>0</v>
      </c>
      <c r="U27" s="3">
        <f t="shared" si="15"/>
        <v>60.321406248719626</v>
      </c>
      <c r="V27" s="3">
        <f t="shared" si="16"/>
        <v>33.087895825373231</v>
      </c>
      <c r="W27" s="3">
        <f t="shared" si="17"/>
        <v>6.5906979259071425</v>
      </c>
      <c r="X27" s="7">
        <f t="shared" si="18"/>
        <v>-1</v>
      </c>
      <c r="Y27" s="7">
        <f t="shared" si="20"/>
        <v>-1</v>
      </c>
      <c r="Z27" s="7">
        <f t="shared" si="20"/>
        <v>-1</v>
      </c>
      <c r="AB27" s="6">
        <f t="shared" si="19"/>
        <v>39.678593751280374</v>
      </c>
      <c r="AC27" s="6">
        <f t="shared" si="19"/>
        <v>66.912104174626762</v>
      </c>
    </row>
    <row r="28" spans="1:29" ht="13.9" customHeight="1">
      <c r="A28" s="26">
        <f>'T ; Tb ; Tth'!E$9</f>
        <v>10</v>
      </c>
      <c r="B28" s="3">
        <f>'T ; Tb ; Tth'!E$10</f>
        <v>1.5</v>
      </c>
      <c r="C28" s="50"/>
      <c r="D28" s="16">
        <f t="shared" si="1"/>
        <v>9.0257214207425065</v>
      </c>
      <c r="E28" s="16">
        <f t="shared" si="2"/>
        <v>8.1596960169580672</v>
      </c>
      <c r="F28" s="17">
        <f t="shared" si="3"/>
        <v>57.989593107056322</v>
      </c>
      <c r="G28" s="50"/>
      <c r="H28" s="25">
        <f t="shared" si="4"/>
        <v>0.12</v>
      </c>
      <c r="I28" s="15">
        <v>0.24</v>
      </c>
      <c r="J28" s="3">
        <f t="shared" si="12"/>
        <v>24.817090885388787</v>
      </c>
      <c r="K28" s="3">
        <f>'T ; Tb ; Tth'!E$13</f>
        <v>20</v>
      </c>
      <c r="L28" s="3">
        <f>'T ; Tb ; Tth'!E$14</f>
        <v>18</v>
      </c>
      <c r="M28" s="25">
        <f t="shared" si="13"/>
        <v>19</v>
      </c>
      <c r="N28" s="25">
        <f t="shared" si="5"/>
        <v>93.544873828152902</v>
      </c>
      <c r="O28" s="25">
        <f t="shared" si="6"/>
        <v>56.582967218686427</v>
      </c>
      <c r="P28" s="25">
        <f t="shared" si="7"/>
        <v>36.961906609466475</v>
      </c>
      <c r="Q28" s="25">
        <f t="shared" si="8"/>
        <v>31.037262578110806</v>
      </c>
      <c r="R28" s="25">
        <f t="shared" si="9"/>
        <v>5.9246440313556699</v>
      </c>
      <c r="S28" s="25">
        <f t="shared" si="14"/>
        <v>93.544873828152902</v>
      </c>
      <c r="T28" s="25">
        <f t="shared" si="10"/>
        <v>0</v>
      </c>
      <c r="U28" s="3">
        <f t="shared" si="15"/>
        <v>60.487512466618384</v>
      </c>
      <c r="V28" s="3">
        <f t="shared" si="16"/>
        <v>33.179009504174402</v>
      </c>
      <c r="W28" s="3">
        <f t="shared" si="17"/>
        <v>6.3334780292072113</v>
      </c>
      <c r="X28" s="7">
        <f t="shared" si="18"/>
        <v>-1</v>
      </c>
      <c r="Y28" s="7">
        <f t="shared" si="20"/>
        <v>-1</v>
      </c>
      <c r="Z28" s="7">
        <f t="shared" si="20"/>
        <v>-1</v>
      </c>
      <c r="AB28" s="6">
        <f t="shared" si="19"/>
        <v>39.512487533381616</v>
      </c>
      <c r="AC28" s="6">
        <f t="shared" si="19"/>
        <v>66.820990495825598</v>
      </c>
    </row>
    <row r="29" spans="1:29" ht="13.9" customHeight="1">
      <c r="A29" s="26">
        <f>'T ; Tb ; Tth'!E$9</f>
        <v>10</v>
      </c>
      <c r="B29" s="3">
        <f>'T ; Tb ; Tth'!E$10</f>
        <v>1.5</v>
      </c>
      <c r="C29" s="50"/>
      <c r="D29" s="16">
        <f t="shared" si="1"/>
        <v>9.0257214207425065</v>
      </c>
      <c r="E29" s="16">
        <f t="shared" si="2"/>
        <v>8.1596960169580672</v>
      </c>
      <c r="F29" s="17">
        <f t="shared" si="3"/>
        <v>57.989593107056322</v>
      </c>
      <c r="G29" s="50"/>
      <c r="H29" s="25">
        <f t="shared" si="4"/>
        <v>0.12</v>
      </c>
      <c r="I29" s="15">
        <v>0.25</v>
      </c>
      <c r="J29" s="3">
        <f t="shared" si="12"/>
        <v>24.430515249064197</v>
      </c>
      <c r="K29" s="3">
        <f>'T ; Tb ; Tth'!E$13</f>
        <v>20</v>
      </c>
      <c r="L29" s="3">
        <f>'T ; Tb ; Tth'!E$14</f>
        <v>18</v>
      </c>
      <c r="M29" s="25">
        <f t="shared" si="13"/>
        <v>19</v>
      </c>
      <c r="N29" s="25">
        <f t="shared" si="5"/>
        <v>95.681699794604739</v>
      </c>
      <c r="O29" s="25">
        <f t="shared" si="6"/>
        <v>58.022473716527465</v>
      </c>
      <c r="P29" s="25">
        <f t="shared" si="7"/>
        <v>37.659226078077268</v>
      </c>
      <c r="Q29" s="25">
        <f t="shared" si="8"/>
        <v>31.826870181821523</v>
      </c>
      <c r="R29" s="25">
        <f t="shared" si="9"/>
        <v>5.8323558962557405</v>
      </c>
      <c r="S29" s="25">
        <f t="shared" si="14"/>
        <v>95.681699794604725</v>
      </c>
      <c r="T29" s="25">
        <f t="shared" si="10"/>
        <v>0</v>
      </c>
      <c r="U29" s="3">
        <f t="shared" si="15"/>
        <v>60.641140198263088</v>
      </c>
      <c r="V29" s="3">
        <f t="shared" si="16"/>
        <v>33.263278401348131</v>
      </c>
      <c r="W29" s="3">
        <f t="shared" si="17"/>
        <v>6.0955814003887641</v>
      </c>
      <c r="X29" s="7">
        <f t="shared" si="18"/>
        <v>-1</v>
      </c>
      <c r="Y29" s="7">
        <f t="shared" si="20"/>
        <v>-1</v>
      </c>
      <c r="Z29" s="7">
        <f t="shared" si="20"/>
        <v>-1</v>
      </c>
      <c r="AB29" s="6">
        <f t="shared" si="19"/>
        <v>39.358859801736912</v>
      </c>
      <c r="AC29" s="6">
        <f t="shared" si="19"/>
        <v>66.736721598651869</v>
      </c>
    </row>
    <row r="30" spans="1:29" ht="13.9" customHeight="1">
      <c r="A30" s="26">
        <f>'T ; Tb ; Tth'!E$9</f>
        <v>10</v>
      </c>
      <c r="B30" s="3">
        <f>'T ; Tb ; Tth'!E$10</f>
        <v>1.5</v>
      </c>
      <c r="C30" s="50"/>
      <c r="D30" s="16">
        <f t="shared" si="1"/>
        <v>9.0257214207425065</v>
      </c>
      <c r="E30" s="16">
        <f t="shared" si="2"/>
        <v>8.1596960169580672</v>
      </c>
      <c r="F30" s="17">
        <f t="shared" si="3"/>
        <v>57.989593107056322</v>
      </c>
      <c r="G30" s="50"/>
      <c r="H30" s="25">
        <f t="shared" si="4"/>
        <v>0.12</v>
      </c>
      <c r="I30" s="15">
        <v>0.26</v>
      </c>
      <c r="J30" s="3">
        <f t="shared" si="12"/>
        <v>24.0490642558803</v>
      </c>
      <c r="K30" s="3">
        <f>'T ; Tb ; Tth'!E$13</f>
        <v>20</v>
      </c>
      <c r="L30" s="3">
        <f>'T ; Tb ; Tth'!E$14</f>
        <v>18</v>
      </c>
      <c r="M30" s="25">
        <f t="shared" si="13"/>
        <v>19</v>
      </c>
      <c r="N30" s="25">
        <f t="shared" si="5"/>
        <v>97.725611921105653</v>
      </c>
      <c r="O30" s="25">
        <f t="shared" si="6"/>
        <v>59.401188712024343</v>
      </c>
      <c r="P30" s="25">
        <f t="shared" si="7"/>
        <v>38.324423209081303</v>
      </c>
      <c r="Q30" s="25">
        <f t="shared" si="8"/>
        <v>32.583132029494365</v>
      </c>
      <c r="R30" s="25">
        <f t="shared" si="9"/>
        <v>5.7412911795869448</v>
      </c>
      <c r="S30" s="25">
        <f t="shared" si="14"/>
        <v>97.725611921105639</v>
      </c>
      <c r="T30" s="25">
        <f t="shared" si="10"/>
        <v>0</v>
      </c>
      <c r="U30" s="3">
        <f t="shared" si="15"/>
        <v>60.783644680556414</v>
      </c>
      <c r="V30" s="3">
        <f t="shared" si="16"/>
        <v>33.341445900383697</v>
      </c>
      <c r="W30" s="3">
        <f t="shared" si="17"/>
        <v>5.8749094190598834</v>
      </c>
      <c r="X30" s="7">
        <f t="shared" si="18"/>
        <v>-1</v>
      </c>
      <c r="Y30" s="7">
        <f t="shared" si="20"/>
        <v>-1</v>
      </c>
      <c r="Z30" s="7">
        <f t="shared" si="20"/>
        <v>-1</v>
      </c>
      <c r="AB30" s="6">
        <f t="shared" si="19"/>
        <v>39.216355319443586</v>
      </c>
      <c r="AC30" s="6">
        <f t="shared" si="19"/>
        <v>66.65855409961631</v>
      </c>
    </row>
    <row r="31" spans="1:29" ht="13.9" customHeight="1">
      <c r="A31" s="26">
        <f>'T ; Tb ; Tth'!E$9</f>
        <v>10</v>
      </c>
      <c r="B31" s="3">
        <f>'T ; Tb ; Tth'!E$10</f>
        <v>1.5</v>
      </c>
      <c r="C31" s="50"/>
      <c r="D31" s="16">
        <f t="shared" si="1"/>
        <v>9.0257214207425065</v>
      </c>
      <c r="E31" s="16">
        <f t="shared" si="2"/>
        <v>8.1596960169580672</v>
      </c>
      <c r="F31" s="17">
        <f t="shared" si="3"/>
        <v>57.989593107056322</v>
      </c>
      <c r="G31" s="50"/>
      <c r="H31" s="25">
        <f t="shared" si="4"/>
        <v>0.12</v>
      </c>
      <c r="I31" s="15">
        <v>0.27</v>
      </c>
      <c r="J31" s="3">
        <f t="shared" si="12"/>
        <v>23.673117723169746</v>
      </c>
      <c r="K31" s="3">
        <f>'T ; Tb ; Tth'!E$13</f>
        <v>20</v>
      </c>
      <c r="L31" s="3">
        <f>'T ; Tb ; Tth'!E$14</f>
        <v>18</v>
      </c>
      <c r="M31" s="25">
        <f t="shared" si="13"/>
        <v>19</v>
      </c>
      <c r="N31" s="25">
        <f t="shared" si="5"/>
        <v>99.680471164862567</v>
      </c>
      <c r="O31" s="25">
        <f t="shared" si="6"/>
        <v>60.721546959930407</v>
      </c>
      <c r="P31" s="25">
        <f t="shared" si="7"/>
        <v>38.958924204932153</v>
      </c>
      <c r="Q31" s="25">
        <f t="shared" si="8"/>
        <v>33.30738364887393</v>
      </c>
      <c r="R31" s="25">
        <f t="shared" si="9"/>
        <v>5.6515405560582295</v>
      </c>
      <c r="S31" s="25">
        <f t="shared" si="14"/>
        <v>99.680471164862553</v>
      </c>
      <c r="T31" s="25">
        <f t="shared" si="10"/>
        <v>0</v>
      </c>
      <c r="U31" s="3">
        <f t="shared" si="15"/>
        <v>60.916191757864389</v>
      </c>
      <c r="V31" s="3">
        <f t="shared" si="16"/>
        <v>33.414151497926312</v>
      </c>
      <c r="W31" s="3">
        <f t="shared" si="17"/>
        <v>5.6696567442092922</v>
      </c>
      <c r="X31" s="7">
        <f t="shared" si="18"/>
        <v>-1</v>
      </c>
      <c r="Y31" s="7">
        <f t="shared" si="20"/>
        <v>-1</v>
      </c>
      <c r="Z31" s="7">
        <f t="shared" si="20"/>
        <v>-1</v>
      </c>
      <c r="AB31" s="6">
        <f t="shared" si="19"/>
        <v>39.083808242135611</v>
      </c>
      <c r="AC31" s="6">
        <f t="shared" si="19"/>
        <v>66.585848502073688</v>
      </c>
    </row>
    <row r="32" spans="1:29" ht="13.9" customHeight="1">
      <c r="A32" s="26">
        <f>'T ; Tb ; Tth'!E$9</f>
        <v>10</v>
      </c>
      <c r="B32" s="3">
        <f>'T ; Tb ; Tth'!E$10</f>
        <v>1.5</v>
      </c>
      <c r="C32" s="50"/>
      <c r="D32" s="16">
        <f t="shared" si="1"/>
        <v>9.0257214207425065</v>
      </c>
      <c r="E32" s="16">
        <f t="shared" si="2"/>
        <v>8.1596960169580672</v>
      </c>
      <c r="F32" s="17">
        <f t="shared" si="3"/>
        <v>57.989593107056322</v>
      </c>
      <c r="G32" s="50"/>
      <c r="H32" s="25">
        <f t="shared" si="4"/>
        <v>0.12</v>
      </c>
      <c r="I32" s="15">
        <v>0.28000000000000003</v>
      </c>
      <c r="J32" s="3">
        <f t="shared" si="12"/>
        <v>23.302991700288761</v>
      </c>
      <c r="K32" s="3">
        <f>'T ; Tb ; Tth'!E$13</f>
        <v>20</v>
      </c>
      <c r="L32" s="3">
        <f>'T ; Tb ; Tth'!E$14</f>
        <v>18</v>
      </c>
      <c r="M32" s="25">
        <f t="shared" si="13"/>
        <v>19</v>
      </c>
      <c r="N32" s="25">
        <f t="shared" si="5"/>
        <v>101.55008409390712</v>
      </c>
      <c r="O32" s="25">
        <f t="shared" si="6"/>
        <v>61.985957922768108</v>
      </c>
      <c r="P32" s="25">
        <f t="shared" si="7"/>
        <v>39.564126171139002</v>
      </c>
      <c r="Q32" s="25">
        <f t="shared" si="8"/>
        <v>34.000946694243453</v>
      </c>
      <c r="R32" s="25">
        <f t="shared" si="9"/>
        <v>5.5631794768955505</v>
      </c>
      <c r="S32" s="25">
        <f t="shared" si="14"/>
        <v>101.55008409390712</v>
      </c>
      <c r="T32" s="25">
        <f t="shared" si="10"/>
        <v>0</v>
      </c>
      <c r="U32" s="3">
        <f t="shared" si="15"/>
        <v>61.039789849358861</v>
      </c>
      <c r="V32" s="3">
        <f t="shared" si="16"/>
        <v>33.481948338714837</v>
      </c>
      <c r="W32" s="3">
        <f t="shared" si="17"/>
        <v>5.4782618119262931</v>
      </c>
      <c r="X32" s="7">
        <f t="shared" si="18"/>
        <v>-1</v>
      </c>
      <c r="Y32" s="7">
        <f t="shared" si="20"/>
        <v>-1</v>
      </c>
      <c r="Z32" s="7">
        <f t="shared" si="20"/>
        <v>-1</v>
      </c>
      <c r="AB32" s="6">
        <f t="shared" si="19"/>
        <v>38.960210150641139</v>
      </c>
      <c r="AC32" s="6">
        <f t="shared" si="19"/>
        <v>66.51805166128517</v>
      </c>
    </row>
    <row r="33" spans="1:29" ht="13.9" customHeight="1">
      <c r="A33" s="26">
        <f>'T ; Tb ; Tth'!E$9</f>
        <v>10</v>
      </c>
      <c r="B33" s="3">
        <f>'T ; Tb ; Tth'!E$10</f>
        <v>1.5</v>
      </c>
      <c r="C33" s="50"/>
      <c r="D33" s="16">
        <f t="shared" si="1"/>
        <v>9.0257214207425065</v>
      </c>
      <c r="E33" s="16">
        <f t="shared" si="2"/>
        <v>8.1596960169580672</v>
      </c>
      <c r="F33" s="17">
        <f t="shared" si="3"/>
        <v>57.989593107056322</v>
      </c>
      <c r="G33" s="50"/>
      <c r="H33" s="25">
        <f t="shared" si="4"/>
        <v>0.12</v>
      </c>
      <c r="I33" s="15">
        <v>0.28999999999999998</v>
      </c>
      <c r="J33" s="3">
        <f t="shared" si="12"/>
        <v>22.938944503539304</v>
      </c>
      <c r="K33" s="3">
        <f>'T ; Tb ; Tth'!E$13</f>
        <v>20</v>
      </c>
      <c r="L33" s="3">
        <f>'T ; Tb ; Tth'!E$14</f>
        <v>18</v>
      </c>
      <c r="M33" s="25">
        <f t="shared" si="13"/>
        <v>19</v>
      </c>
      <c r="N33" s="25">
        <f t="shared" si="5"/>
        <v>103.33818316941282</v>
      </c>
      <c r="O33" s="25">
        <f t="shared" si="6"/>
        <v>63.196792107250779</v>
      </c>
      <c r="P33" s="25">
        <f t="shared" si="7"/>
        <v>40.141391062162036</v>
      </c>
      <c r="Q33" s="25">
        <f t="shared" si="8"/>
        <v>34.665121451588625</v>
      </c>
      <c r="R33" s="25">
        <f t="shared" si="9"/>
        <v>5.4762696105734152</v>
      </c>
      <c r="S33" s="25">
        <f t="shared" si="14"/>
        <v>103.33818316941282</v>
      </c>
      <c r="T33" s="25">
        <f t="shared" si="10"/>
        <v>0</v>
      </c>
      <c r="U33" s="3">
        <f t="shared" si="15"/>
        <v>61.155315652923605</v>
      </c>
      <c r="V33" s="3">
        <f t="shared" si="16"/>
        <v>33.545317314857911</v>
      </c>
      <c r="W33" s="3">
        <f t="shared" si="17"/>
        <v>5.2993670322184858</v>
      </c>
      <c r="X33" s="7">
        <f t="shared" si="18"/>
        <v>-1</v>
      </c>
      <c r="Y33" s="7">
        <f t="shared" si="20"/>
        <v>-1</v>
      </c>
      <c r="Z33" s="7">
        <f t="shared" si="20"/>
        <v>-1</v>
      </c>
      <c r="AB33" s="6">
        <f t="shared" si="19"/>
        <v>38.844684347076395</v>
      </c>
      <c r="AC33" s="6">
        <f t="shared" si="19"/>
        <v>66.454682685142089</v>
      </c>
    </row>
    <row r="34" spans="1:29" ht="13.9" customHeight="1">
      <c r="A34" s="26">
        <f>'T ; Tb ; Tth'!E$9</f>
        <v>10</v>
      </c>
      <c r="B34" s="3">
        <f>'T ; Tb ; Tth'!E$10</f>
        <v>1.5</v>
      </c>
      <c r="C34" s="50"/>
      <c r="D34" s="16">
        <f t="shared" si="1"/>
        <v>9.0257214207425065</v>
      </c>
      <c r="E34" s="16">
        <f t="shared" si="2"/>
        <v>8.1596960169580672</v>
      </c>
      <c r="F34" s="17">
        <f t="shared" si="3"/>
        <v>57.989593107056322</v>
      </c>
      <c r="G34" s="50"/>
      <c r="H34" s="25">
        <f t="shared" si="4"/>
        <v>0.12</v>
      </c>
      <c r="I34" s="15">
        <v>0.3</v>
      </c>
      <c r="J34" s="3">
        <f t="shared" si="12"/>
        <v>22.581182452329923</v>
      </c>
      <c r="K34" s="3">
        <f>'T ; Tb ; Tth'!E$13</f>
        <v>20</v>
      </c>
      <c r="L34" s="3">
        <f>'T ; Tb ; Tth'!E$14</f>
        <v>18</v>
      </c>
      <c r="M34" s="25">
        <f t="shared" si="13"/>
        <v>19</v>
      </c>
      <c r="N34" s="25">
        <f t="shared" si="5"/>
        <v>105.04841096495022</v>
      </c>
      <c r="O34" s="25">
        <f t="shared" si="6"/>
        <v>64.356369989140276</v>
      </c>
      <c r="P34" s="25">
        <f t="shared" si="7"/>
        <v>40.692040975809931</v>
      </c>
      <c r="Q34" s="25">
        <f t="shared" si="8"/>
        <v>35.301180763587524</v>
      </c>
      <c r="R34" s="25">
        <f t="shared" si="9"/>
        <v>5.3908602122224121</v>
      </c>
      <c r="S34" s="25">
        <f t="shared" si="14"/>
        <v>105.04841096495021</v>
      </c>
      <c r="T34" s="25">
        <f t="shared" si="10"/>
        <v>0</v>
      </c>
      <c r="U34" s="3">
        <f t="shared" si="15"/>
        <v>61.263534972093012</v>
      </c>
      <c r="V34" s="3">
        <f t="shared" si="16"/>
        <v>33.604678489963916</v>
      </c>
      <c r="W34" s="3">
        <f t="shared" si="17"/>
        <v>5.1317865379430554</v>
      </c>
      <c r="X34" s="7">
        <f t="shared" si="18"/>
        <v>-1</v>
      </c>
      <c r="Y34" s="7">
        <f t="shared" si="20"/>
        <v>-1</v>
      </c>
      <c r="Z34" s="7">
        <f t="shared" si="20"/>
        <v>-1</v>
      </c>
      <c r="AB34" s="6">
        <f t="shared" si="19"/>
        <v>38.736465027906988</v>
      </c>
      <c r="AC34" s="6">
        <f t="shared" si="19"/>
        <v>66.395321510036084</v>
      </c>
    </row>
    <row r="35" spans="1:29" ht="13.9" customHeight="1">
      <c r="D35" s="7"/>
      <c r="E35" s="7"/>
      <c r="F35" s="7"/>
      <c r="G35" s="7"/>
      <c r="H35" s="7"/>
      <c r="I35" s="7"/>
    </row>
    <row r="36" spans="1:29" ht="13.9" customHeight="1">
      <c r="D36" s="7"/>
      <c r="E36" s="7"/>
      <c r="F36" s="7"/>
      <c r="G36" s="7"/>
      <c r="H36" s="7"/>
      <c r="I36" s="7"/>
    </row>
    <row r="37" spans="1:29" ht="13.9" customHeight="1">
      <c r="D37" s="7"/>
      <c r="E37" s="7"/>
      <c r="F37" s="7"/>
      <c r="G37" s="7"/>
      <c r="H37" s="7"/>
      <c r="I37" s="7"/>
    </row>
    <row r="38" spans="1:29" ht="13.9" customHeight="1">
      <c r="D38" s="7"/>
      <c r="E38" s="7"/>
      <c r="F38" s="7"/>
      <c r="G38" s="7"/>
      <c r="H38" s="7"/>
      <c r="I38" s="7"/>
    </row>
    <row r="39" spans="1:29" ht="13.9" customHeight="1">
      <c r="D39" s="7"/>
      <c r="E39" s="7"/>
      <c r="F39" s="7"/>
      <c r="G39" s="7"/>
      <c r="H39" s="7"/>
      <c r="I39" s="7"/>
    </row>
    <row r="40" spans="1:29" ht="13.9" customHeight="1">
      <c r="D40" s="7"/>
      <c r="E40" s="7"/>
      <c r="F40" s="7"/>
      <c r="G40" s="7"/>
      <c r="H40" s="7"/>
      <c r="I40" s="7"/>
    </row>
    <row r="41" spans="1:29" ht="13.9" customHeight="1">
      <c r="D41" s="7"/>
      <c r="E41" s="7"/>
      <c r="F41" s="7"/>
      <c r="G41" s="7"/>
      <c r="H41" s="7"/>
      <c r="I41" s="7"/>
    </row>
    <row r="42" spans="1:29" ht="13.9" customHeight="1">
      <c r="D42" s="7"/>
      <c r="E42" s="7"/>
      <c r="F42" s="7"/>
      <c r="G42" s="7"/>
      <c r="H42" s="7"/>
      <c r="I42" s="7"/>
    </row>
    <row r="43" spans="1:29" ht="13.9" customHeight="1">
      <c r="D43" s="7"/>
      <c r="E43" s="7"/>
      <c r="F43" s="7"/>
      <c r="G43" s="7"/>
      <c r="H43" s="7"/>
      <c r="I43" s="7"/>
    </row>
    <row r="44" spans="1:29" ht="13.9" customHeight="1">
      <c r="D44" s="7"/>
      <c r="E44" s="7"/>
      <c r="F44" s="7"/>
      <c r="G44" s="7"/>
      <c r="H44" s="7"/>
      <c r="I44" s="7"/>
    </row>
    <row r="45" spans="1:29" ht="13.9" customHeight="1">
      <c r="D45" s="7"/>
      <c r="E45" s="7"/>
      <c r="F45" s="7"/>
      <c r="G45" s="7"/>
      <c r="H45" s="7"/>
      <c r="I45" s="7"/>
    </row>
    <row r="46" spans="1:29" ht="13.9" customHeight="1">
      <c r="D46" s="7"/>
      <c r="E46" s="7"/>
      <c r="F46" s="7"/>
      <c r="G46" s="7"/>
      <c r="H46" s="7"/>
      <c r="I46" s="7"/>
    </row>
    <row r="47" spans="1:29" ht="13.9" customHeight="1">
      <c r="D47" s="7"/>
      <c r="E47" s="7"/>
      <c r="F47" s="7"/>
      <c r="G47" s="7"/>
      <c r="H47" s="7"/>
      <c r="I47" s="7"/>
    </row>
    <row r="48" spans="1:29" ht="13.9" customHeight="1">
      <c r="D48" s="7"/>
      <c r="E48" s="7"/>
      <c r="F48" s="7"/>
      <c r="G48" s="7"/>
      <c r="H48" s="7"/>
      <c r="I48" s="7"/>
    </row>
    <row r="49" s="7" customFormat="1" ht="13.9" customHeight="1"/>
    <row r="50" s="7" customFormat="1" ht="13.9" customHeight="1"/>
    <row r="51" s="7" customFormat="1" ht="13.9" customHeight="1"/>
    <row r="52" s="7" customFormat="1" ht="13.9" customHeight="1"/>
    <row r="53" s="7" customFormat="1" ht="13.9" customHeight="1"/>
    <row r="54" s="7" customFormat="1" ht="13.9" customHeight="1"/>
    <row r="55" s="7" customFormat="1" ht="13.9" customHeight="1"/>
    <row r="56" s="7" customFormat="1" ht="13.9" customHeight="1"/>
    <row r="57" s="7" customFormat="1" ht="13.9" customHeight="1"/>
    <row r="58" s="7" customFormat="1" ht="13.9" customHeight="1"/>
    <row r="59" s="7" customFormat="1" ht="13.9" customHeight="1"/>
    <row r="60" s="7" customFormat="1" ht="13.9" customHeight="1"/>
    <row r="61" s="7" customFormat="1" ht="13.9" customHeight="1"/>
    <row r="62" s="7" customFormat="1" ht="13.9" customHeight="1"/>
    <row r="63" s="7" customFormat="1" ht="13.9" customHeight="1"/>
    <row r="64" s="7" customFormat="1" ht="13.9" customHeight="1"/>
    <row r="65" spans="2:14" ht="13.9" customHeight="1">
      <c r="D65" s="7"/>
      <c r="E65" s="7"/>
      <c r="F65" s="7"/>
      <c r="G65" s="7"/>
      <c r="H65" s="7"/>
      <c r="I65" s="7"/>
    </row>
    <row r="66" spans="2:14" ht="13.9" customHeight="1">
      <c r="D66" s="7"/>
      <c r="E66" s="7"/>
      <c r="F66" s="7"/>
      <c r="G66" s="7"/>
      <c r="H66" s="7"/>
      <c r="I66" s="7"/>
    </row>
    <row r="67" spans="2:14" ht="13.9" customHeight="1">
      <c r="D67" s="7"/>
      <c r="E67" s="7"/>
      <c r="F67" s="7"/>
      <c r="G67" s="7"/>
      <c r="H67" s="7"/>
      <c r="I67" s="7"/>
      <c r="J67" s="5"/>
      <c r="K67" s="5"/>
      <c r="L67" s="5"/>
      <c r="M67" s="5"/>
      <c r="N67" s="5"/>
    </row>
    <row r="68" spans="2:14" ht="13.9" customHeight="1">
      <c r="D68" s="7"/>
      <c r="E68" s="7"/>
      <c r="F68" s="7"/>
      <c r="G68" s="7"/>
      <c r="H68" s="7"/>
      <c r="I68" s="7"/>
      <c r="J68" s="5"/>
      <c r="K68" s="5"/>
      <c r="L68" s="5"/>
      <c r="M68" s="5"/>
      <c r="N68" s="5"/>
    </row>
    <row r="69" spans="2:14" ht="13.9" customHeight="1">
      <c r="D69" s="7"/>
      <c r="E69" s="7"/>
      <c r="F69" s="7"/>
      <c r="G69" s="7"/>
      <c r="H69" s="7"/>
      <c r="I69" s="7"/>
      <c r="J69" s="5"/>
      <c r="K69" s="5"/>
      <c r="L69" s="5"/>
      <c r="M69" s="5"/>
      <c r="N69" s="5"/>
    </row>
    <row r="70" spans="2:14" ht="13.9" customHeight="1">
      <c r="D70" s="7"/>
      <c r="E70" s="18"/>
      <c r="F70" s="7"/>
      <c r="G70" s="7"/>
      <c r="H70" s="7"/>
      <c r="I70" s="7"/>
      <c r="J70" s="5"/>
      <c r="K70" s="5"/>
      <c r="L70" s="5"/>
      <c r="M70" s="5"/>
      <c r="N70" s="5"/>
    </row>
    <row r="71" spans="2:14" ht="13.9" customHeight="1">
      <c r="B71" s="12"/>
      <c r="C71" s="12"/>
      <c r="D71" s="12"/>
      <c r="E71" s="12"/>
      <c r="F71" s="12"/>
      <c r="G71" s="12"/>
      <c r="H71" s="12"/>
      <c r="I71" s="12"/>
      <c r="J71" s="19"/>
      <c r="K71" s="19"/>
      <c r="L71" s="19"/>
      <c r="M71" s="19"/>
      <c r="N71" s="19"/>
    </row>
    <row r="72" spans="2:14" ht="13.9" customHeight="1">
      <c r="B72" s="12"/>
      <c r="C72" s="12"/>
      <c r="D72" s="12"/>
      <c r="E72" s="12"/>
      <c r="F72" s="12"/>
      <c r="G72" s="12"/>
      <c r="H72" s="12"/>
      <c r="I72" s="12"/>
      <c r="J72" s="19"/>
      <c r="K72" s="19"/>
      <c r="L72" s="19"/>
      <c r="M72" s="19"/>
      <c r="N72" s="19"/>
    </row>
    <row r="73" spans="2:14" ht="13.9" customHeight="1">
      <c r="B73" s="8"/>
      <c r="C73" s="8"/>
      <c r="D73" s="9"/>
      <c r="E73" s="8"/>
      <c r="F73" s="9"/>
      <c r="G73" s="9"/>
      <c r="H73" s="9"/>
      <c r="I73" s="9"/>
      <c r="J73" s="10"/>
      <c r="K73" s="10"/>
      <c r="L73" s="10"/>
      <c r="M73" s="10"/>
      <c r="N73" s="10"/>
    </row>
    <row r="74" spans="2:14" ht="13.9" customHeight="1">
      <c r="D74" s="4"/>
      <c r="E74" s="7"/>
      <c r="F74" s="4"/>
      <c r="G74" s="4"/>
      <c r="H74" s="4"/>
      <c r="I74" s="4"/>
      <c r="J74" s="4"/>
      <c r="K74" s="4"/>
      <c r="L74" s="4"/>
      <c r="M74" s="4"/>
      <c r="N74" s="4"/>
    </row>
    <row r="75" spans="2:14" ht="13.9" customHeight="1">
      <c r="D75" s="11"/>
      <c r="E75" s="7"/>
      <c r="F75" s="11"/>
      <c r="G75" s="11"/>
      <c r="H75" s="11"/>
      <c r="I75" s="11"/>
      <c r="J75" s="5"/>
      <c r="K75" s="5"/>
      <c r="L75" s="5"/>
      <c r="M75" s="5"/>
      <c r="N75" s="5"/>
    </row>
    <row r="76" spans="2:14" ht="13.9" customHeight="1">
      <c r="D76" s="11"/>
      <c r="E76" s="7"/>
      <c r="F76" s="11"/>
      <c r="G76" s="11"/>
      <c r="H76" s="11"/>
      <c r="I76" s="11"/>
      <c r="J76" s="5"/>
      <c r="K76" s="5"/>
      <c r="L76" s="5"/>
      <c r="M76" s="5"/>
      <c r="N76" s="5"/>
    </row>
    <row r="77" spans="2:14" ht="13.9" customHeight="1">
      <c r="D77" s="11"/>
      <c r="E77" s="7"/>
      <c r="F77" s="11"/>
      <c r="G77" s="11"/>
      <c r="H77" s="11"/>
      <c r="I77" s="11"/>
      <c r="J77" s="5"/>
      <c r="K77" s="5"/>
      <c r="L77" s="5"/>
      <c r="M77" s="5"/>
      <c r="N77" s="5"/>
    </row>
    <row r="78" spans="2:14" ht="13.9" customHeight="1">
      <c r="D78" s="11"/>
      <c r="E78" s="7"/>
      <c r="F78" s="11"/>
      <c r="G78" s="11"/>
      <c r="H78" s="11"/>
      <c r="I78" s="11"/>
      <c r="J78" s="5"/>
      <c r="K78" s="5"/>
      <c r="L78" s="5"/>
      <c r="M78" s="5"/>
      <c r="N78" s="5"/>
    </row>
    <row r="79" spans="2:14" ht="13.9" customHeight="1">
      <c r="D79" s="6"/>
      <c r="E79" s="7"/>
      <c r="F79" s="6"/>
      <c r="G79" s="6"/>
      <c r="H79" s="6"/>
      <c r="I79" s="6"/>
      <c r="J79" s="5"/>
      <c r="K79" s="5"/>
      <c r="L79" s="5"/>
      <c r="M79" s="5"/>
      <c r="N79" s="5"/>
    </row>
    <row r="80" spans="2:14" ht="13.9" customHeight="1">
      <c r="D80" s="6"/>
      <c r="E80" s="7"/>
      <c r="F80" s="6"/>
      <c r="G80" s="6"/>
      <c r="H80" s="6"/>
      <c r="I80" s="6"/>
      <c r="J80" s="5"/>
      <c r="K80" s="5"/>
      <c r="L80" s="5"/>
      <c r="M80" s="5"/>
      <c r="N80" s="5"/>
    </row>
    <row r="81" spans="4:14" ht="13.9" customHeight="1">
      <c r="D81" s="6"/>
      <c r="E81" s="7"/>
      <c r="F81" s="6"/>
      <c r="G81" s="6"/>
      <c r="H81" s="6"/>
      <c r="I81" s="6"/>
      <c r="J81" s="5"/>
      <c r="K81" s="5"/>
      <c r="L81" s="5"/>
      <c r="M81" s="5"/>
      <c r="N81" s="5"/>
    </row>
    <row r="82" spans="4:14" ht="13.9" customHeight="1">
      <c r="D82" s="6"/>
      <c r="E82" s="7"/>
      <c r="F82" s="6"/>
      <c r="G82" s="6"/>
      <c r="H82" s="6"/>
      <c r="I82" s="6"/>
      <c r="J82" s="5"/>
      <c r="K82" s="5"/>
      <c r="L82" s="5"/>
      <c r="M82" s="5"/>
      <c r="N82" s="5"/>
    </row>
    <row r="83" spans="4:14" ht="13.9" customHeight="1">
      <c r="D83" s="6"/>
      <c r="E83" s="7"/>
      <c r="F83" s="6"/>
      <c r="G83" s="6"/>
      <c r="H83" s="6"/>
      <c r="I83" s="6"/>
      <c r="J83" s="5"/>
      <c r="K83" s="5"/>
      <c r="L83" s="5"/>
      <c r="M83" s="5"/>
      <c r="N83" s="5"/>
    </row>
    <row r="84" spans="4:14" ht="13.9" customHeight="1">
      <c r="D84" s="6"/>
      <c r="E84" s="7"/>
      <c r="F84" s="6"/>
      <c r="G84" s="6"/>
      <c r="H84" s="6"/>
      <c r="I84" s="6"/>
      <c r="J84" s="5"/>
      <c r="K84" s="5"/>
      <c r="L84" s="5"/>
      <c r="M84" s="5"/>
      <c r="N84" s="5"/>
    </row>
    <row r="85" spans="4:14" ht="13.9" customHeight="1">
      <c r="D85" s="6"/>
      <c r="E85" s="7"/>
      <c r="F85" s="6"/>
      <c r="G85" s="6"/>
      <c r="H85" s="6"/>
      <c r="I85" s="6"/>
      <c r="J85" s="5"/>
      <c r="K85" s="5"/>
      <c r="L85" s="5"/>
      <c r="M85" s="5"/>
      <c r="N85" s="5"/>
    </row>
    <row r="86" spans="4:14" ht="13.9" customHeight="1">
      <c r="D86" s="6"/>
      <c r="E86" s="7"/>
      <c r="F86" s="6"/>
      <c r="G86" s="6"/>
      <c r="H86" s="6"/>
      <c r="I86" s="6"/>
      <c r="J86" s="5"/>
      <c r="K86" s="5"/>
      <c r="L86" s="5"/>
      <c r="M86" s="5"/>
      <c r="N86" s="5"/>
    </row>
    <row r="87" spans="4:14" ht="13.9" customHeight="1">
      <c r="D87" s="6"/>
      <c r="E87" s="7"/>
      <c r="F87" s="6"/>
      <c r="G87" s="6"/>
      <c r="H87" s="6"/>
      <c r="I87" s="6"/>
      <c r="J87" s="5"/>
      <c r="K87" s="5"/>
      <c r="L87" s="5"/>
      <c r="M87" s="5"/>
      <c r="N87" s="5"/>
    </row>
    <row r="88" spans="4:14" ht="13.9" customHeight="1">
      <c r="D88" s="6"/>
      <c r="E88" s="7"/>
      <c r="F88" s="6"/>
      <c r="G88" s="6"/>
      <c r="H88" s="6"/>
      <c r="I88" s="6"/>
      <c r="J88" s="5"/>
      <c r="K88" s="5"/>
      <c r="L88" s="5"/>
      <c r="M88" s="5"/>
      <c r="N88" s="5"/>
    </row>
    <row r="89" spans="4:14" ht="13.9" customHeight="1">
      <c r="D89" s="6"/>
      <c r="E89" s="7"/>
      <c r="F89" s="6"/>
      <c r="G89" s="6"/>
      <c r="H89" s="6"/>
      <c r="I89" s="6"/>
      <c r="J89" s="5"/>
      <c r="K89" s="5"/>
      <c r="L89" s="5"/>
      <c r="M89" s="5"/>
      <c r="N89" s="5"/>
    </row>
    <row r="90" spans="4:14" ht="13.9" customHeight="1">
      <c r="D90" s="6"/>
      <c r="E90" s="7"/>
      <c r="F90" s="6"/>
      <c r="G90" s="6"/>
      <c r="H90" s="6"/>
      <c r="I90" s="6"/>
      <c r="J90" s="5"/>
      <c r="K90" s="5"/>
      <c r="L90" s="5"/>
      <c r="M90" s="5"/>
      <c r="N90" s="5"/>
    </row>
    <row r="91" spans="4:14" ht="13.9" customHeight="1">
      <c r="D91" s="6"/>
      <c r="E91" s="7"/>
      <c r="F91" s="6"/>
      <c r="G91" s="6"/>
      <c r="H91" s="6"/>
      <c r="I91" s="6"/>
      <c r="J91" s="5"/>
      <c r="K91" s="5"/>
      <c r="L91" s="5"/>
      <c r="M91" s="5"/>
      <c r="N91" s="5"/>
    </row>
    <row r="92" spans="4:14" ht="13.9" customHeight="1">
      <c r="D92" s="6"/>
      <c r="E92" s="7"/>
      <c r="F92" s="6"/>
      <c r="G92" s="6"/>
      <c r="H92" s="6"/>
      <c r="I92" s="6"/>
      <c r="J92" s="5"/>
      <c r="K92" s="5"/>
      <c r="L92" s="5"/>
      <c r="M92" s="5"/>
      <c r="N92" s="5"/>
    </row>
    <row r="93" spans="4:14" ht="13.9" customHeight="1">
      <c r="D93" s="6"/>
      <c r="E93" s="7"/>
      <c r="F93" s="6"/>
      <c r="G93" s="6"/>
      <c r="H93" s="6"/>
      <c r="I93" s="6"/>
      <c r="J93" s="5"/>
      <c r="K93" s="5"/>
      <c r="L93" s="5"/>
      <c r="M93" s="5"/>
      <c r="N93" s="5"/>
    </row>
    <row r="94" spans="4:14" ht="13.9" customHeight="1">
      <c r="D94" s="6"/>
      <c r="E94" s="7"/>
      <c r="F94" s="6"/>
      <c r="G94" s="6"/>
      <c r="H94" s="6"/>
      <c r="I94" s="6"/>
      <c r="J94" s="5"/>
      <c r="K94" s="5"/>
      <c r="L94" s="5"/>
      <c r="M94" s="5"/>
      <c r="N94" s="5"/>
    </row>
    <row r="95" spans="4:14" ht="13.9" customHeight="1">
      <c r="D95" s="6"/>
      <c r="E95" s="7"/>
      <c r="F95" s="6"/>
      <c r="G95" s="6"/>
      <c r="H95" s="6"/>
      <c r="I95" s="6"/>
      <c r="J95" s="5"/>
      <c r="K95" s="5"/>
      <c r="L95" s="5"/>
      <c r="M95" s="5"/>
      <c r="N95" s="5"/>
    </row>
    <row r="96" spans="4:14" ht="13.9" customHeight="1">
      <c r="D96" s="6"/>
      <c r="E96" s="7"/>
      <c r="F96" s="6"/>
      <c r="G96" s="6"/>
      <c r="H96" s="6"/>
      <c r="I96" s="6"/>
      <c r="J96" s="5"/>
      <c r="K96" s="5"/>
      <c r="L96" s="5"/>
      <c r="M96" s="5"/>
      <c r="N96" s="5"/>
    </row>
    <row r="97" spans="4:14" ht="13.9" customHeight="1">
      <c r="D97" s="6"/>
      <c r="E97" s="7"/>
      <c r="F97" s="6"/>
      <c r="G97" s="6"/>
      <c r="H97" s="6"/>
      <c r="I97" s="6"/>
      <c r="J97" s="5"/>
      <c r="K97" s="5"/>
      <c r="L97" s="5"/>
      <c r="M97" s="5"/>
      <c r="N97" s="5"/>
    </row>
    <row r="98" spans="4:14" ht="13.9" customHeight="1">
      <c r="D98" s="6"/>
      <c r="E98" s="7"/>
      <c r="F98" s="6"/>
      <c r="G98" s="6"/>
      <c r="H98" s="6"/>
      <c r="I98" s="6"/>
      <c r="J98" s="5"/>
      <c r="K98" s="5"/>
      <c r="L98" s="5"/>
      <c r="M98" s="5"/>
      <c r="N98" s="5"/>
    </row>
    <row r="99" spans="4:14" ht="13.9" customHeight="1">
      <c r="D99" s="6"/>
      <c r="E99" s="7"/>
      <c r="F99" s="6"/>
      <c r="G99" s="6"/>
      <c r="H99" s="6"/>
      <c r="I99" s="6"/>
      <c r="J99" s="5"/>
      <c r="K99" s="5"/>
      <c r="L99" s="5"/>
      <c r="M99" s="5"/>
      <c r="N99" s="5"/>
    </row>
    <row r="100" spans="4:14" ht="13.9" customHeight="1">
      <c r="D100" s="6"/>
      <c r="E100" s="7"/>
      <c r="F100" s="6"/>
      <c r="G100" s="6"/>
      <c r="H100" s="6"/>
      <c r="I100" s="6"/>
      <c r="J100" s="5"/>
      <c r="K100" s="5"/>
      <c r="L100" s="5"/>
      <c r="M100" s="5"/>
      <c r="N100" s="5"/>
    </row>
    <row r="101" spans="4:14" ht="13.9" customHeight="1">
      <c r="D101" s="6"/>
      <c r="E101" s="7"/>
      <c r="F101" s="6"/>
      <c r="G101" s="6"/>
      <c r="H101" s="6"/>
      <c r="I101" s="6"/>
      <c r="J101" s="5"/>
      <c r="K101" s="5"/>
      <c r="L101" s="5"/>
      <c r="M101" s="5"/>
      <c r="N101" s="5"/>
    </row>
    <row r="102" spans="4:14" ht="13.9" customHeight="1">
      <c r="D102" s="6"/>
      <c r="E102" s="7"/>
      <c r="F102" s="6"/>
      <c r="G102" s="6"/>
      <c r="H102" s="6"/>
      <c r="I102" s="6"/>
      <c r="J102" s="5"/>
      <c r="K102" s="5"/>
      <c r="L102" s="5"/>
      <c r="M102" s="5"/>
      <c r="N102" s="5"/>
    </row>
    <row r="103" spans="4:14" ht="13.9" customHeight="1">
      <c r="D103" s="6"/>
      <c r="E103" s="7"/>
      <c r="F103" s="6"/>
      <c r="G103" s="6"/>
      <c r="H103" s="6"/>
      <c r="I103" s="6"/>
      <c r="J103" s="5"/>
      <c r="K103" s="5"/>
      <c r="L103" s="5"/>
      <c r="M103" s="5"/>
      <c r="N103" s="5"/>
    </row>
    <row r="104" spans="4:14" ht="13.9" customHeight="1">
      <c r="D104" s="6"/>
      <c r="E104" s="7"/>
      <c r="F104" s="6"/>
      <c r="G104" s="6"/>
      <c r="H104" s="6"/>
      <c r="I104" s="6"/>
      <c r="J104" s="5"/>
      <c r="K104" s="5"/>
      <c r="L104" s="5"/>
      <c r="M104" s="5"/>
      <c r="N104" s="5"/>
    </row>
    <row r="105" spans="4:14" ht="13.9" customHeight="1">
      <c r="D105" s="6"/>
      <c r="E105" s="7"/>
      <c r="F105" s="6"/>
      <c r="G105" s="6"/>
      <c r="H105" s="6"/>
      <c r="I105" s="6"/>
      <c r="J105" s="5"/>
      <c r="K105" s="5"/>
      <c r="L105" s="5"/>
      <c r="M105" s="5"/>
      <c r="N105" s="5"/>
    </row>
    <row r="106" spans="4:14" ht="13.9" customHeight="1">
      <c r="D106" s="6"/>
      <c r="E106" s="7"/>
      <c r="F106" s="6"/>
      <c r="G106" s="6"/>
      <c r="H106" s="6"/>
      <c r="I106" s="6"/>
      <c r="J106" s="5"/>
      <c r="K106" s="5"/>
      <c r="L106" s="5"/>
      <c r="M106" s="5"/>
      <c r="N106" s="5"/>
    </row>
    <row r="107" spans="4:14" ht="13.9" customHeight="1">
      <c r="D107" s="6"/>
      <c r="E107" s="7"/>
      <c r="F107" s="6"/>
      <c r="G107" s="6"/>
      <c r="H107" s="6"/>
      <c r="I107" s="6"/>
      <c r="J107" s="5"/>
      <c r="K107" s="5"/>
      <c r="L107" s="5"/>
      <c r="M107" s="5"/>
      <c r="N107" s="5"/>
    </row>
    <row r="108" spans="4:14" ht="13.9" customHeight="1">
      <c r="D108" s="6"/>
      <c r="E108" s="7"/>
      <c r="F108" s="6"/>
      <c r="G108" s="6"/>
      <c r="H108" s="6"/>
      <c r="I108" s="6"/>
      <c r="J108" s="5"/>
      <c r="K108" s="5"/>
      <c r="L108" s="5"/>
      <c r="M108" s="5"/>
      <c r="N108" s="5"/>
    </row>
    <row r="109" spans="4:14" ht="13.9" customHeight="1">
      <c r="D109" s="6"/>
      <c r="E109" s="7"/>
      <c r="F109" s="6"/>
      <c r="G109" s="6"/>
      <c r="H109" s="6"/>
      <c r="I109" s="6"/>
      <c r="J109" s="5"/>
      <c r="K109" s="5"/>
      <c r="L109" s="5"/>
      <c r="M109" s="5"/>
      <c r="N109" s="5"/>
    </row>
    <row r="110" spans="4:14" ht="13.9" customHeight="1">
      <c r="D110" s="6"/>
      <c r="E110" s="7"/>
      <c r="F110" s="6"/>
      <c r="G110" s="6"/>
      <c r="H110" s="6"/>
      <c r="I110" s="6"/>
      <c r="J110" s="5"/>
      <c r="K110" s="5"/>
      <c r="L110" s="5"/>
      <c r="M110" s="5"/>
      <c r="N110" s="5"/>
    </row>
    <row r="111" spans="4:14" ht="13.9" customHeight="1">
      <c r="D111" s="6"/>
      <c r="E111" s="7"/>
      <c r="F111" s="6"/>
      <c r="G111" s="6"/>
      <c r="H111" s="6"/>
      <c r="I111" s="6"/>
      <c r="J111" s="5"/>
      <c r="K111" s="5"/>
      <c r="L111" s="5"/>
      <c r="M111" s="5"/>
      <c r="N111" s="5"/>
    </row>
    <row r="112" spans="4:14" ht="13.9" customHeight="1">
      <c r="D112" s="6"/>
      <c r="E112" s="7"/>
      <c r="F112" s="6"/>
      <c r="G112" s="6"/>
      <c r="H112" s="6"/>
      <c r="I112" s="6"/>
      <c r="J112" s="5"/>
      <c r="K112" s="5"/>
      <c r="L112" s="5"/>
      <c r="M112" s="5"/>
      <c r="N112" s="5"/>
    </row>
    <row r="113" spans="4:14" ht="13.9" customHeight="1">
      <c r="D113" s="6"/>
      <c r="E113" s="7"/>
      <c r="F113" s="6"/>
      <c r="G113" s="6"/>
      <c r="H113" s="6"/>
      <c r="I113" s="6"/>
      <c r="J113" s="5"/>
      <c r="K113" s="5"/>
      <c r="L113" s="5"/>
      <c r="M113" s="5"/>
      <c r="N113" s="5"/>
    </row>
    <row r="114" spans="4:14" ht="13.9" customHeight="1">
      <c r="D114" s="6"/>
      <c r="E114" s="7"/>
      <c r="F114" s="6"/>
      <c r="G114" s="6"/>
      <c r="H114" s="6"/>
      <c r="I114" s="6"/>
      <c r="J114" s="5"/>
      <c r="K114" s="5"/>
      <c r="L114" s="5"/>
      <c r="M114" s="5"/>
      <c r="N114" s="5"/>
    </row>
    <row r="115" spans="4:14" ht="13.9" customHeight="1">
      <c r="D115" s="6"/>
      <c r="E115" s="7"/>
      <c r="F115" s="6"/>
      <c r="G115" s="6"/>
      <c r="H115" s="6"/>
      <c r="I115" s="6"/>
      <c r="J115" s="5"/>
      <c r="K115" s="5"/>
      <c r="L115" s="5"/>
      <c r="M115" s="5"/>
      <c r="N115" s="5"/>
    </row>
    <row r="116" spans="4:14" ht="13.9" customHeight="1">
      <c r="D116" s="6"/>
      <c r="E116" s="7"/>
      <c r="F116" s="6"/>
      <c r="G116" s="6"/>
      <c r="H116" s="6"/>
      <c r="I116" s="6"/>
      <c r="J116" s="5"/>
      <c r="K116" s="5"/>
      <c r="L116" s="5"/>
      <c r="M116" s="5"/>
      <c r="N116" s="5"/>
    </row>
    <row r="117" spans="4:14" ht="13.9" customHeight="1">
      <c r="D117" s="6"/>
      <c r="E117" s="7"/>
      <c r="F117" s="6"/>
      <c r="G117" s="6"/>
      <c r="H117" s="6"/>
      <c r="I117" s="6"/>
      <c r="J117" s="5"/>
      <c r="K117" s="5"/>
      <c r="L117" s="5"/>
      <c r="M117" s="5"/>
      <c r="N117" s="5"/>
    </row>
    <row r="118" spans="4:14" ht="13.9" customHeight="1">
      <c r="D118" s="6"/>
      <c r="E118" s="7"/>
      <c r="F118" s="6"/>
      <c r="G118" s="6"/>
      <c r="H118" s="6"/>
      <c r="I118" s="6"/>
      <c r="J118" s="5"/>
      <c r="K118" s="5"/>
      <c r="L118" s="5"/>
      <c r="M118" s="5"/>
      <c r="N118" s="5"/>
    </row>
    <row r="119" spans="4:14" ht="13.9" customHeight="1">
      <c r="D119" s="6"/>
      <c r="E119" s="7"/>
      <c r="F119" s="6"/>
      <c r="G119" s="6"/>
      <c r="H119" s="6"/>
      <c r="I119" s="6"/>
      <c r="J119" s="5"/>
      <c r="K119" s="5"/>
      <c r="L119" s="5"/>
      <c r="M119" s="5"/>
      <c r="N119" s="5"/>
    </row>
    <row r="120" spans="4:14" ht="13.9" customHeight="1">
      <c r="D120" s="6"/>
      <c r="E120" s="7"/>
      <c r="F120" s="6"/>
      <c r="G120" s="6"/>
      <c r="H120" s="6"/>
      <c r="I120" s="6"/>
      <c r="J120" s="5"/>
      <c r="K120" s="5"/>
      <c r="L120" s="5"/>
      <c r="M120" s="5"/>
      <c r="N120" s="5"/>
    </row>
    <row r="121" spans="4:14" ht="13.9" customHeight="1">
      <c r="D121" s="6"/>
      <c r="E121" s="7"/>
      <c r="F121" s="6"/>
      <c r="G121" s="6"/>
      <c r="H121" s="6"/>
      <c r="I121" s="6"/>
      <c r="J121" s="5"/>
      <c r="K121" s="5"/>
      <c r="L121" s="5"/>
      <c r="M121" s="5"/>
      <c r="N121" s="5"/>
    </row>
    <row r="122" spans="4:14" ht="13.9" customHeight="1">
      <c r="D122" s="6"/>
      <c r="E122" s="7"/>
      <c r="F122" s="6"/>
      <c r="G122" s="6"/>
      <c r="H122" s="6"/>
      <c r="I122" s="6"/>
      <c r="J122" s="5"/>
      <c r="K122" s="5"/>
      <c r="L122" s="5"/>
      <c r="M122" s="5"/>
      <c r="N122" s="5"/>
    </row>
    <row r="123" spans="4:14" ht="13.9" customHeight="1">
      <c r="D123" s="6"/>
      <c r="E123" s="7"/>
      <c r="F123" s="6"/>
      <c r="G123" s="6"/>
      <c r="H123" s="6"/>
      <c r="I123" s="6"/>
      <c r="J123" s="5"/>
      <c r="K123" s="5"/>
      <c r="L123" s="5"/>
      <c r="M123" s="5"/>
      <c r="N123" s="5"/>
    </row>
    <row r="124" spans="4:14" ht="13.9" customHeight="1">
      <c r="D124" s="6"/>
      <c r="E124" s="7"/>
      <c r="F124" s="6"/>
      <c r="G124" s="6"/>
      <c r="H124" s="6"/>
      <c r="I124" s="6"/>
      <c r="J124" s="5"/>
      <c r="K124" s="5"/>
      <c r="L124" s="5"/>
      <c r="M124" s="5"/>
      <c r="N124" s="5"/>
    </row>
    <row r="125" spans="4:14" ht="13.9" customHeight="1">
      <c r="D125" s="6"/>
      <c r="E125" s="7"/>
      <c r="F125" s="6"/>
      <c r="G125" s="6"/>
      <c r="H125" s="6"/>
      <c r="I125" s="6"/>
      <c r="J125" s="5"/>
      <c r="K125" s="5"/>
      <c r="L125" s="5"/>
      <c r="M125" s="5"/>
      <c r="N125" s="5"/>
    </row>
    <row r="126" spans="4:14" ht="13.9" customHeight="1">
      <c r="D126" s="6"/>
      <c r="E126" s="7"/>
      <c r="F126" s="6"/>
      <c r="G126" s="6"/>
      <c r="H126" s="6"/>
      <c r="I126" s="6"/>
      <c r="J126" s="5"/>
      <c r="K126" s="5"/>
      <c r="L126" s="5"/>
      <c r="M126" s="5"/>
      <c r="N126" s="5"/>
    </row>
    <row r="127" spans="4:14" ht="13.9" customHeight="1">
      <c r="D127" s="6"/>
      <c r="E127" s="7"/>
      <c r="F127" s="6"/>
      <c r="G127" s="6"/>
      <c r="H127" s="6"/>
      <c r="I127" s="6"/>
      <c r="J127" s="5"/>
      <c r="K127" s="5"/>
      <c r="L127" s="5"/>
      <c r="M127" s="5"/>
      <c r="N127" s="5"/>
    </row>
    <row r="128" spans="4:14" ht="13.9" customHeight="1">
      <c r="D128" s="6"/>
      <c r="E128" s="7"/>
      <c r="F128" s="6"/>
      <c r="G128" s="6"/>
      <c r="H128" s="6"/>
      <c r="I128" s="6"/>
      <c r="J128" s="5"/>
      <c r="K128" s="5"/>
      <c r="L128" s="5"/>
      <c r="M128" s="5"/>
      <c r="N128" s="5"/>
    </row>
    <row r="129" spans="4:14" ht="13.9" customHeight="1">
      <c r="D129" s="6"/>
      <c r="E129" s="7"/>
      <c r="F129" s="6"/>
      <c r="G129" s="6"/>
      <c r="H129" s="6"/>
      <c r="I129" s="6"/>
      <c r="J129" s="5"/>
      <c r="K129" s="5"/>
      <c r="L129" s="5"/>
      <c r="M129" s="5"/>
      <c r="N129" s="5"/>
    </row>
    <row r="130" spans="4:14" ht="13.9" customHeight="1">
      <c r="D130" s="7"/>
      <c r="E130" s="7"/>
      <c r="F130" s="7"/>
      <c r="G130" s="7"/>
      <c r="H130" s="7"/>
      <c r="I130" s="7"/>
      <c r="J130" s="5"/>
      <c r="K130" s="5"/>
      <c r="L130" s="5"/>
      <c r="M130" s="5"/>
      <c r="N130" s="5"/>
    </row>
    <row r="131" spans="4:14" ht="13.9" customHeight="1">
      <c r="D131" s="7"/>
      <c r="E131" s="7"/>
      <c r="F131" s="7"/>
      <c r="G131" s="7"/>
      <c r="H131" s="7"/>
      <c r="I131" s="7"/>
      <c r="J131" s="5"/>
      <c r="K131" s="5"/>
      <c r="L131" s="5"/>
      <c r="M131" s="5"/>
      <c r="N131" s="5"/>
    </row>
    <row r="132" spans="4:14" ht="13.9" customHeight="1">
      <c r="D132" s="7"/>
      <c r="E132" s="7"/>
      <c r="F132" s="7"/>
      <c r="G132" s="7"/>
      <c r="H132" s="7"/>
      <c r="I132" s="7"/>
      <c r="J132" s="5"/>
      <c r="K132" s="5"/>
      <c r="L132" s="5"/>
      <c r="M132" s="5"/>
      <c r="N132" s="5"/>
    </row>
    <row r="133" spans="4:14" ht="13.9" customHeight="1">
      <c r="D133" s="7"/>
      <c r="E133" s="7"/>
      <c r="F133" s="7"/>
      <c r="G133" s="7"/>
      <c r="H133" s="7"/>
      <c r="I133" s="7"/>
      <c r="J133" s="5"/>
      <c r="K133" s="5"/>
      <c r="L133" s="5"/>
      <c r="M133" s="5"/>
      <c r="N133" s="5"/>
    </row>
    <row r="134" spans="4:14" ht="13.9" customHeight="1">
      <c r="D134" s="7"/>
      <c r="E134" s="7"/>
      <c r="F134" s="7"/>
      <c r="G134" s="7"/>
      <c r="H134" s="7"/>
      <c r="I134" s="7"/>
      <c r="J134" s="5"/>
      <c r="K134" s="5"/>
      <c r="L134" s="5"/>
      <c r="M134" s="5"/>
      <c r="N134" s="5"/>
    </row>
    <row r="135" spans="4:14" ht="13.9" customHeight="1">
      <c r="D135" s="7"/>
      <c r="E135" s="7"/>
      <c r="F135" s="7"/>
      <c r="G135" s="7"/>
      <c r="H135" s="7"/>
      <c r="I135" s="7"/>
      <c r="J135" s="5"/>
      <c r="K135" s="5"/>
      <c r="L135" s="5"/>
      <c r="M135" s="5"/>
      <c r="N135" s="5"/>
    </row>
    <row r="136" spans="4:14" ht="13.9" customHeight="1">
      <c r="D136" s="7"/>
      <c r="E136" s="7"/>
      <c r="F136" s="7"/>
      <c r="G136" s="7"/>
      <c r="H136" s="7"/>
      <c r="I136" s="7"/>
      <c r="J136" s="5"/>
      <c r="K136" s="5"/>
      <c r="L136" s="5"/>
      <c r="M136" s="5"/>
      <c r="N136" s="5"/>
    </row>
    <row r="137" spans="4:14" ht="13.9" customHeight="1">
      <c r="D137" s="7"/>
      <c r="E137" s="7"/>
      <c r="F137" s="7"/>
      <c r="G137" s="7"/>
      <c r="H137" s="7"/>
      <c r="I137" s="7"/>
      <c r="J137" s="5"/>
      <c r="K137" s="5"/>
      <c r="L137" s="5"/>
      <c r="M137" s="5"/>
      <c r="N137" s="5"/>
    </row>
    <row r="138" spans="4:14" ht="13.9" customHeight="1">
      <c r="D138" s="7"/>
      <c r="E138" s="7"/>
      <c r="F138" s="7"/>
      <c r="G138" s="7"/>
      <c r="H138" s="7"/>
      <c r="I138" s="7"/>
      <c r="J138" s="5"/>
      <c r="K138" s="5"/>
      <c r="L138" s="5"/>
      <c r="M138" s="5"/>
      <c r="N138" s="5"/>
    </row>
    <row r="139" spans="4:14" ht="13.9" customHeight="1">
      <c r="D139" s="7"/>
      <c r="E139" s="7"/>
      <c r="F139" s="7"/>
      <c r="G139" s="7"/>
      <c r="H139" s="7"/>
      <c r="I139" s="7"/>
      <c r="J139" s="5"/>
      <c r="K139" s="5"/>
      <c r="L139" s="5"/>
      <c r="M139" s="5"/>
      <c r="N139" s="5"/>
    </row>
    <row r="140" spans="4:14" ht="13.9" customHeight="1">
      <c r="D140" s="7"/>
      <c r="E140" s="7"/>
      <c r="F140" s="7"/>
      <c r="G140" s="7"/>
      <c r="H140" s="7"/>
      <c r="I140" s="7"/>
      <c r="J140" s="5"/>
      <c r="K140" s="5"/>
      <c r="L140" s="5"/>
      <c r="M140" s="5"/>
      <c r="N140" s="5"/>
    </row>
    <row r="141" spans="4:14" ht="13.9" customHeight="1">
      <c r="D141" s="7"/>
      <c r="E141" s="7"/>
      <c r="F141" s="7"/>
      <c r="G141" s="7"/>
      <c r="H141" s="7"/>
      <c r="I141" s="7"/>
      <c r="J141" s="5"/>
      <c r="K141" s="5"/>
      <c r="L141" s="5"/>
      <c r="M141" s="5"/>
      <c r="N141" s="5"/>
    </row>
    <row r="142" spans="4:14" ht="13.9" customHeight="1">
      <c r="D142" s="7"/>
      <c r="E142" s="7"/>
      <c r="F142" s="7"/>
      <c r="G142" s="7"/>
      <c r="H142" s="7"/>
      <c r="I142" s="7"/>
      <c r="J142" s="5"/>
      <c r="K142" s="5"/>
      <c r="L142" s="5"/>
      <c r="M142" s="5"/>
      <c r="N142" s="5"/>
    </row>
    <row r="143" spans="4:14" ht="13.9" customHeight="1">
      <c r="D143" s="7"/>
      <c r="E143" s="7"/>
      <c r="F143" s="7"/>
      <c r="G143" s="7"/>
      <c r="H143" s="7"/>
      <c r="I143" s="7"/>
      <c r="J143" s="5"/>
      <c r="K143" s="5"/>
      <c r="L143" s="5"/>
      <c r="M143" s="5"/>
      <c r="N143" s="5"/>
    </row>
    <row r="144" spans="4:14" ht="13.9" customHeight="1">
      <c r="D144" s="7"/>
      <c r="E144" s="7"/>
      <c r="F144" s="7"/>
      <c r="G144" s="7"/>
      <c r="H144" s="7"/>
      <c r="I144" s="7"/>
      <c r="J144" s="5"/>
      <c r="K144" s="5"/>
      <c r="L144" s="5"/>
      <c r="M144" s="5"/>
      <c r="N144" s="5"/>
    </row>
  </sheetData>
  <sheetProtection selectLockedCells="1"/>
  <mergeCells count="2">
    <mergeCell ref="C4:C34"/>
    <mergeCell ref="G4:G34"/>
  </mergeCells>
  <conditionalFormatting sqref="J4:J34">
    <cfRule type="expression" dxfId="3" priority="3" stopIfTrue="1">
      <formula>IF(#REF!=0,TRUE)</formula>
    </cfRule>
    <cfRule type="expression" dxfId="2" priority="4" stopIfTrue="1">
      <formula>IF(#REF!=#REF!,TRUE)</formula>
    </cfRule>
  </conditionalFormatting>
  <conditionalFormatting sqref="M4:M34">
    <cfRule type="expression" dxfId="1" priority="2" stopIfTrue="1">
      <formula>IF(M$3=#REF!,TRUE)</formula>
    </cfRule>
  </conditionalFormatting>
  <conditionalFormatting sqref="M4:N34">
    <cfRule type="expression" dxfId="0" priority="1" stopIfTrue="1">
      <formula>IF(#REF!=0,TRUE)</formula>
    </cfRule>
  </conditionalFormatting>
  <dataValidations count="2">
    <dataValidation type="list" allowBlank="1" showDropDown="1" showInputMessage="1" showErrorMessage="1" sqref="A4:A34" xr:uid="{F4F760FC-8982-4AE8-BE06-BE3DF380DA85}">
      <formula1>"M3,M4,M5,M6,M7,M8,M9,M10,M11,M12,M14,M16,M18"</formula1>
    </dataValidation>
    <dataValidation type="decimal" allowBlank="1" showInputMessage="1" showErrorMessage="1" error="Ausnutzungsgrad ist zu hoch!" prompt="Ausnutzungs-_x000a_grad auf max. 100% einstellbar!" sqref="G4:I4 H5:I34" xr:uid="{CA6D398A-4795-4D10-87C3-0CD7B4A3FC6A}">
      <formula1>0</formula1>
      <formula2>100</formula2>
    </dataValidation>
  </dataValidations>
  <printOptions verticalCentered="1"/>
  <pageMargins left="0.6692913385826772" right="0.23622047244094491" top="0.78740157480314965" bottom="0.39370078740157483" header="0.31496062992125984" footer="0.11811023622047245"/>
  <pageSetup paperSize="9" orientation="landscape" verticalDpi="4294967292" r:id="rId1"/>
  <headerFooter alignWithMargins="0">
    <oddHeader>&amp;L&amp;"Arial,Fett"&amp;14Berechnung der Vorspannkraft und des dazugehörenden Anziehdrehmoments
(nach "VDI 2230", Formeln 5.5/7 bzw. 5.4/20)&amp;R&amp;G</oddHeader>
    <oddFooter>&amp;L&amp;"Arial,Fett"DSV&amp;RSchmidt     07.06.2019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6DBB59-B14C-4573-8786-31A20351F2E3}">
  <dimension ref="A1:A3"/>
  <sheetViews>
    <sheetView showGridLines="0" tabSelected="1" workbookViewId="0"/>
  </sheetViews>
  <sheetFormatPr baseColWidth="10" defaultRowHeight="12.75"/>
  <cols>
    <col min="1" max="1" width="255.5703125" customWidth="1"/>
  </cols>
  <sheetData>
    <row r="1" spans="1:1" ht="409.5" customHeight="1">
      <c r="A1" s="47" t="s">
        <v>69</v>
      </c>
    </row>
    <row r="3" spans="1:1">
      <c r="A3" s="48"/>
    </row>
  </sheetData>
  <sheetProtection algorithmName="SHA-512" hashValue="2/kyUL73aedlBLuGQMpipkOqlrb298L9BdOV6YqbQeVYxbUsCd5YjZEBn82n5WknpLHKauw4Dtxi61FMY9ixAQ==" saltValue="/3iL3dFIQGD6ATpV8h29iQ==" spinCount="100000" sheet="1" objects="1" scenarios="1"/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DBB624-88D7-4AEA-92C8-CAF9F9D340D3}">
  <sheetPr codeName="Tabelle1">
    <pageSetUpPr fitToPage="1"/>
  </sheetPr>
  <dimension ref="A1:G14"/>
  <sheetViews>
    <sheetView showGridLines="0" workbookViewId="0">
      <selection activeCell="E9" sqref="E9"/>
    </sheetView>
  </sheetViews>
  <sheetFormatPr baseColWidth="10" defaultRowHeight="12.75"/>
  <cols>
    <col min="1" max="1" width="4.5703125" style="33" bestFit="1" customWidth="1"/>
    <col min="2" max="2" width="15.140625" style="33" customWidth="1"/>
    <col min="3" max="3" width="4.7109375" style="33" customWidth="1"/>
    <col min="4" max="5" width="6.7109375" style="33" customWidth="1"/>
    <col min="6" max="7" width="80.7109375" style="33" customWidth="1"/>
    <col min="8" max="16384" width="11.42578125" style="33"/>
  </cols>
  <sheetData>
    <row r="1" spans="1:7" ht="32.1" customHeight="1">
      <c r="A1" s="51" t="s">
        <v>2</v>
      </c>
      <c r="B1" s="51"/>
      <c r="C1" s="51"/>
      <c r="D1" s="51"/>
      <c r="E1" s="51"/>
      <c r="F1" s="46">
        <v>12</v>
      </c>
      <c r="G1" s="36" t="str">
        <f>CONCATENATE("Anteil Teildrehmomente an Gesamtanziehdrehmoment in % bei einer Gesamtreibungszahl von ",FIXED('Hintergrund (Beispiel 1)'!H3,2),"     (Beispiel M",E2," x ",E3," / Db = ",'Hintergrund (Beispiel 1)'!M4," mm)")</f>
        <v>Anteil Teildrehmomente an Gesamtanziehdrehmoment in % bei einer Gesamtreibungszahl von 0,12     (Beispiel M10 x 1,5 / Db = 12,75 mm)</v>
      </c>
    </row>
    <row r="2" spans="1:7" ht="42" customHeight="1">
      <c r="A2" s="52" t="s">
        <v>57</v>
      </c>
      <c r="B2" s="38" t="s">
        <v>52</v>
      </c>
      <c r="C2" s="39" t="s">
        <v>0</v>
      </c>
      <c r="D2" s="40" t="s">
        <v>5</v>
      </c>
      <c r="E2" s="59">
        <v>10</v>
      </c>
      <c r="F2" s="35"/>
      <c r="G2" s="35"/>
    </row>
    <row r="3" spans="1:7" ht="42" customHeight="1">
      <c r="A3" s="53"/>
      <c r="B3" s="38" t="s">
        <v>3</v>
      </c>
      <c r="C3" s="39" t="s">
        <v>1</v>
      </c>
      <c r="D3" s="40" t="s">
        <v>5</v>
      </c>
      <c r="E3" s="59">
        <v>1.5</v>
      </c>
      <c r="F3" s="35"/>
      <c r="G3" s="35"/>
    </row>
    <row r="4" spans="1:7" ht="42" customHeight="1">
      <c r="A4" s="53"/>
      <c r="B4" s="38" t="s">
        <v>53</v>
      </c>
      <c r="C4" s="39" t="s">
        <v>58</v>
      </c>
      <c r="D4" s="40" t="s">
        <v>68</v>
      </c>
      <c r="E4" s="59">
        <v>640</v>
      </c>
      <c r="F4" s="35"/>
      <c r="G4" s="35"/>
    </row>
    <row r="5" spans="1:7" ht="42" customHeight="1">
      <c r="A5" s="53"/>
      <c r="B5" s="38" t="s">
        <v>54</v>
      </c>
      <c r="C5" s="41" t="s">
        <v>10</v>
      </c>
      <c r="D5" s="40" t="s">
        <v>7</v>
      </c>
      <c r="E5" s="59">
        <v>90</v>
      </c>
      <c r="F5" s="35"/>
      <c r="G5" s="35"/>
    </row>
    <row r="6" spans="1:7" ht="42" customHeight="1">
      <c r="A6" s="53"/>
      <c r="B6" s="38" t="s">
        <v>56</v>
      </c>
      <c r="C6" s="39" t="s">
        <v>59</v>
      </c>
      <c r="D6" s="40" t="s">
        <v>5</v>
      </c>
      <c r="E6" s="59">
        <v>14</v>
      </c>
      <c r="F6" s="35"/>
      <c r="G6" s="35"/>
    </row>
    <row r="7" spans="1:7" ht="42" customHeight="1">
      <c r="A7" s="54"/>
      <c r="B7" s="38" t="s">
        <v>55</v>
      </c>
      <c r="C7" s="39" t="s">
        <v>60</v>
      </c>
      <c r="D7" s="40" t="s">
        <v>5</v>
      </c>
      <c r="E7" s="59">
        <v>11.5</v>
      </c>
      <c r="F7" s="35"/>
      <c r="G7" s="35"/>
    </row>
    <row r="8" spans="1:7" ht="32.1" customHeight="1">
      <c r="A8" s="55" t="s">
        <v>2</v>
      </c>
      <c r="B8" s="55"/>
      <c r="C8" s="55"/>
      <c r="D8" s="55"/>
      <c r="E8" s="55"/>
      <c r="F8" s="34"/>
      <c r="G8" s="37" t="str">
        <f>CONCATENATE("Anteil Teildrehmomente an Gesamtanziehdrehmoment in % bei einer Gesamtreibungszahl von ",FIXED('Hintergrund (Beispiel 1)'!H10,2),"     (Beispiel M",E9," x ",E10," / Db = ",'Hintergrund (Beispiel 2)'!M4," mm)")</f>
        <v>Anteil Teildrehmomente an Gesamtanziehdrehmoment in % bei einer Gesamtreibungszahl von 0,12     (Beispiel M10 x 1,5 / Db = 19 mm)</v>
      </c>
    </row>
    <row r="9" spans="1:7" ht="42" customHeight="1">
      <c r="A9" s="56" t="s">
        <v>64</v>
      </c>
      <c r="B9" s="42" t="s">
        <v>52</v>
      </c>
      <c r="C9" s="43" t="s">
        <v>0</v>
      </c>
      <c r="D9" s="44" t="s">
        <v>5</v>
      </c>
      <c r="E9" s="60">
        <v>10</v>
      </c>
      <c r="F9" s="34"/>
      <c r="G9" s="34"/>
    </row>
    <row r="10" spans="1:7" ht="42" customHeight="1">
      <c r="A10" s="57"/>
      <c r="B10" s="42" t="s">
        <v>3</v>
      </c>
      <c r="C10" s="43" t="s">
        <v>1</v>
      </c>
      <c r="D10" s="44" t="s">
        <v>5</v>
      </c>
      <c r="E10" s="60">
        <v>1.5</v>
      </c>
      <c r="F10" s="34"/>
      <c r="G10" s="34"/>
    </row>
    <row r="11" spans="1:7" ht="42" customHeight="1">
      <c r="A11" s="57"/>
      <c r="B11" s="42" t="s">
        <v>53</v>
      </c>
      <c r="C11" s="43" t="s">
        <v>61</v>
      </c>
      <c r="D11" s="44" t="s">
        <v>68</v>
      </c>
      <c r="E11" s="60">
        <v>640</v>
      </c>
      <c r="F11" s="34"/>
      <c r="G11" s="34"/>
    </row>
    <row r="12" spans="1:7" ht="42" customHeight="1">
      <c r="A12" s="57"/>
      <c r="B12" s="42" t="s">
        <v>54</v>
      </c>
      <c r="C12" s="45" t="s">
        <v>10</v>
      </c>
      <c r="D12" s="44" t="s">
        <v>7</v>
      </c>
      <c r="E12" s="60">
        <v>90</v>
      </c>
      <c r="F12" s="34"/>
      <c r="G12" s="34"/>
    </row>
    <row r="13" spans="1:7" ht="42" customHeight="1">
      <c r="A13" s="57"/>
      <c r="B13" s="42" t="s">
        <v>56</v>
      </c>
      <c r="C13" s="43" t="s">
        <v>62</v>
      </c>
      <c r="D13" s="44" t="s">
        <v>5</v>
      </c>
      <c r="E13" s="60">
        <v>20</v>
      </c>
      <c r="F13" s="34"/>
      <c r="G13" s="34"/>
    </row>
    <row r="14" spans="1:7" ht="42" customHeight="1">
      <c r="A14" s="58"/>
      <c r="B14" s="42" t="s">
        <v>55</v>
      </c>
      <c r="C14" s="43" t="s">
        <v>63</v>
      </c>
      <c r="D14" s="44" t="s">
        <v>5</v>
      </c>
      <c r="E14" s="60">
        <v>18</v>
      </c>
      <c r="F14" s="34"/>
      <c r="G14" s="34"/>
    </row>
  </sheetData>
  <sheetProtection algorithmName="SHA-512" hashValue="AHh3PV/DaaT4mmxvYnNemoKcbTg/O9rZ7mwgdGwVX/K8Y8BYuBktD2yD4hVS3BUiv2FYlQPdt4lgQrqqUCGkoA==" saltValue="u4ILLKl7oI6UZoRKW/1Pwg==" spinCount="100000" sheet="1" objects="1" selectLockedCells="1"/>
  <mergeCells count="4">
    <mergeCell ref="A1:E1"/>
    <mergeCell ref="A2:A7"/>
    <mergeCell ref="A8:E8"/>
    <mergeCell ref="A9:A14"/>
  </mergeCells>
  <pageMargins left="0.39370078740157483" right="0.39370078740157483" top="0.78740157480314965" bottom="0.78740157480314965" header="0.31496062992125984" footer="0.31496062992125984"/>
  <pageSetup paperSize="9" scale="67" orientation="landscape" verticalDpi="0" r:id="rId1"/>
  <drawing r:id="rId2"/>
  <legacyDrawing r:id="rId3"/>
  <controls>
    <mc:AlternateContent xmlns:mc="http://schemas.openxmlformats.org/markup-compatibility/2006">
      <mc:Choice Requires="x14">
        <control shapeId="7169" r:id="rId4" name="ScrollBar1">
          <controlPr defaultSize="0" autoLine="0" autoPict="0" linkedCell="F1" r:id="rId5">
            <anchor moveWithCells="1">
              <from>
                <xdr:col>5</xdr:col>
                <xdr:colOff>133350</xdr:colOff>
                <xdr:row>0</xdr:row>
                <xdr:rowOff>0</xdr:rowOff>
              </from>
              <to>
                <xdr:col>6</xdr:col>
                <xdr:colOff>0</xdr:colOff>
                <xdr:row>1</xdr:row>
                <xdr:rowOff>0</xdr:rowOff>
              </to>
            </anchor>
          </controlPr>
        </control>
      </mc:Choice>
      <mc:Fallback>
        <control shapeId="7169" r:id="rId4" name="ScrollBar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Hintergrund (Beispiel 1)</vt:lpstr>
      <vt:lpstr>Hintergrund (Beispiel 2)</vt:lpstr>
      <vt:lpstr>Erläuterung</vt:lpstr>
      <vt:lpstr>T ; Tb ; Tth</vt:lpstr>
    </vt:vector>
  </TitlesOfParts>
  <Company>WHW Galvanotechnik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FV-Rechnung</dc:title>
  <dc:creator>Schmidt,Thomas</dc:creator>
  <cp:lastModifiedBy>Schmidt, Thomas</cp:lastModifiedBy>
  <cp:lastPrinted>2023-04-22T13:57:59Z</cp:lastPrinted>
  <dcterms:created xsi:type="dcterms:W3CDTF">1998-01-19T08:55:40Z</dcterms:created>
  <dcterms:modified xsi:type="dcterms:W3CDTF">2024-05-17T11:28:55Z</dcterms:modified>
</cp:coreProperties>
</file>